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Rodolfo\Desktop\DOCS New 2023\Work Journal\"/>
    </mc:Choice>
  </mc:AlternateContent>
  <bookViews>
    <workbookView xWindow="0" yWindow="0" windowWidth="20400" windowHeight="7050" tabRatio="679" activeTab="4"/>
  </bookViews>
  <sheets>
    <sheet name="Sheet2" sheetId="11" r:id="rId1"/>
    <sheet name="Years vs. Items" sheetId="8" r:id="rId2"/>
    <sheet name="Accident per year (2)" sheetId="10" r:id="rId3"/>
    <sheet name="Accident per year" sheetId="5" r:id="rId4"/>
    <sheet name="Sheet2 (2)" sheetId="4" r:id="rId5"/>
    <sheet name="Sheet1" sheetId="1" r:id="rId6"/>
    <sheet name="Accidents" sheetId="9" r:id="rId7"/>
  </sheets>
  <definedNames>
    <definedName name="_xlnm._FilterDatabase" localSheetId="6" hidden="1">Accidents!$A$1:$I$101</definedName>
    <definedName name="_xlnm._FilterDatabase" localSheetId="4" hidden="1">'Sheet2 (2)'!$A$2:$B$102</definedName>
    <definedName name="_xlchart.0" hidden="1">Sheet2!$B$4:$B$24</definedName>
    <definedName name="_xlchart.1" hidden="1">Sheet2!$C$3</definedName>
    <definedName name="_xlchart.2" hidden="1">Sheet2!$C$4:$C$24</definedName>
    <definedName name="_xlchart.3" hidden="1">Sheet2!$D$3</definedName>
    <definedName name="_xlchart.4" hidden="1">Sheet2!$D$4:$D$24</definedName>
    <definedName name="_xlchart.5" hidden="1">Sheet2!$E$3</definedName>
    <definedName name="_xlchart.6" hidden="1">Sheet2!$E$4:$E$24</definedName>
    <definedName name="_xlchart.7" hidden="1">Sheet2!$F$3</definedName>
    <definedName name="_xlchart.8" hidden="1">Sheet2!$F$4:$F$24</definedName>
    <definedName name="Tabla3">'Sheet2 (2)'!$B$3:$M$102</definedName>
  </definedNames>
  <calcPr calcId="162913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1" l="1"/>
  <c r="F6" i="11"/>
  <c r="F7" i="11"/>
  <c r="F8" i="11"/>
  <c r="F9" i="11"/>
  <c r="F10" i="11" s="1"/>
  <c r="F11" i="11" s="1"/>
  <c r="F12" i="11" s="1"/>
  <c r="F13" i="11" s="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F5" i="11"/>
  <c r="F4" i="11"/>
  <c r="E6" i="11"/>
  <c r="E7" i="11" s="1"/>
  <c r="E8" i="11" s="1"/>
  <c r="E9" i="11" s="1"/>
  <c r="E10" i="11" s="1"/>
  <c r="E11" i="11" s="1"/>
  <c r="E12" i="11" s="1"/>
  <c r="E13" i="11" s="1"/>
  <c r="E14" i="11" s="1"/>
  <c r="E15" i="11" s="1"/>
  <c r="E16" i="11" s="1"/>
  <c r="E17" i="11" s="1"/>
  <c r="E18" i="11" s="1"/>
  <c r="E19" i="11" s="1"/>
  <c r="E20" i="11" s="1"/>
  <c r="E21" i="11" s="1"/>
  <c r="E22" i="11" s="1"/>
  <c r="E23" i="11" s="1"/>
  <c r="E24" i="11" s="1"/>
  <c r="E5" i="11"/>
  <c r="E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4" i="11"/>
  <c r="D25" i="11" s="1"/>
  <c r="C25" i="11"/>
  <c r="R25" i="10"/>
  <c r="D4" i="4" l="1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  <c r="B99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100" i="4"/>
  <c r="B101" i="4"/>
  <c r="B102" i="4"/>
  <c r="B3" i="4"/>
  <c r="K115" i="4"/>
  <c r="K114" i="4" s="1"/>
  <c r="K112" i="4"/>
  <c r="J112" i="4"/>
  <c r="I112" i="4"/>
  <c r="I105" i="4"/>
  <c r="H112" i="4"/>
  <c r="G112" i="4"/>
  <c r="F112" i="4"/>
  <c r="E112" i="4"/>
  <c r="F111" i="4"/>
  <c r="I111" i="4"/>
  <c r="E111" i="4"/>
  <c r="E105" i="4"/>
  <c r="K105" i="4"/>
  <c r="K111" i="4" s="1"/>
  <c r="J105" i="4"/>
  <c r="J111" i="4" s="1"/>
  <c r="G105" i="4"/>
  <c r="G111" i="4" s="1"/>
  <c r="F105" i="4"/>
  <c r="K117" i="4" l="1"/>
  <c r="K116" i="4"/>
  <c r="K118" i="4" s="1"/>
  <c r="G115" i="4" l="1"/>
  <c r="H115" i="4"/>
  <c r="I115" i="4"/>
  <c r="J115" i="4"/>
  <c r="F115" i="4"/>
  <c r="E115" i="4"/>
  <c r="M111" i="4"/>
  <c r="M105" i="4"/>
  <c r="N105" i="4" s="1"/>
  <c r="E103" i="4"/>
  <c r="E110" i="4" s="1"/>
  <c r="H105" i="4"/>
  <c r="H111" i="4" s="1"/>
  <c r="L111" i="4" s="1"/>
  <c r="L104" i="4"/>
  <c r="K103" i="4"/>
  <c r="K104" i="4" s="1"/>
  <c r="J103" i="4"/>
  <c r="J104" i="4" s="1"/>
  <c r="I103" i="4"/>
  <c r="I104" i="4" s="1"/>
  <c r="H103" i="4"/>
  <c r="H104" i="4" s="1"/>
  <c r="G103" i="4"/>
  <c r="G104" i="4" s="1"/>
  <c r="F103" i="4"/>
  <c r="F104" i="4" s="1"/>
  <c r="E114" i="4" l="1"/>
  <c r="E117" i="4"/>
  <c r="E116" i="4" s="1"/>
  <c r="E118" i="4" s="1"/>
  <c r="F117" i="4"/>
  <c r="F116" i="4" s="1"/>
  <c r="F118" i="4" s="1"/>
  <c r="F114" i="4"/>
  <c r="J114" i="4"/>
  <c r="J117" i="4"/>
  <c r="J116" i="4" s="1"/>
  <c r="J118" i="4" s="1"/>
  <c r="I114" i="4"/>
  <c r="I117" i="4"/>
  <c r="I116" i="4" s="1"/>
  <c r="I118" i="4" s="1"/>
  <c r="H114" i="4"/>
  <c r="H117" i="4"/>
  <c r="H116" i="4" s="1"/>
  <c r="H118" i="4" s="1"/>
  <c r="G114" i="4"/>
  <c r="G117" i="4"/>
  <c r="G116" i="4" s="1"/>
  <c r="H110" i="4"/>
  <c r="I110" i="4"/>
  <c r="F110" i="4"/>
  <c r="J110" i="4"/>
  <c r="G110" i="4"/>
  <c r="K110" i="4"/>
  <c r="E104" i="4"/>
  <c r="E107" i="4" s="1"/>
  <c r="B22" i="5"/>
  <c r="L116" i="4" l="1"/>
  <c r="G118" i="4"/>
  <c r="L118" i="4" s="1"/>
  <c r="L115" i="4"/>
  <c r="L110" i="4"/>
  <c r="M110" i="4" s="1"/>
  <c r="N111" i="4" s="1"/>
  <c r="M104" i="4"/>
  <c r="N118" i="4" l="1"/>
  <c r="N116" i="4"/>
  <c r="N120" i="4" s="1"/>
  <c r="M107" i="4"/>
  <c r="N104" i="4"/>
  <c r="N106" i="4" s="1"/>
</calcChain>
</file>

<file path=xl/sharedStrings.xml><?xml version="1.0" encoding="utf-8"?>
<sst xmlns="http://schemas.openxmlformats.org/spreadsheetml/2006/main" count="782" uniqueCount="182">
  <si>
    <t>Item</t>
  </si>
  <si>
    <t>Clasificación</t>
  </si>
  <si>
    <t>Guantes</t>
  </si>
  <si>
    <t>Gafas</t>
  </si>
  <si>
    <t>Botas con punta de platino</t>
  </si>
  <si>
    <t>Tapabocas de doble filtro industrial</t>
  </si>
  <si>
    <t>Jean sin rotos</t>
  </si>
  <si>
    <t>Chaleco manga larga</t>
  </si>
  <si>
    <t>Manejo adecuado de las maquinas</t>
  </si>
  <si>
    <t>No Accidente</t>
  </si>
  <si>
    <t>Accidente</t>
  </si>
  <si>
    <t>Tiene</t>
  </si>
  <si>
    <t>No tiene</t>
  </si>
  <si>
    <t>Etiquetas de fila</t>
  </si>
  <si>
    <t>Total general</t>
  </si>
  <si>
    <t>Cuenta de Clasificación</t>
  </si>
  <si>
    <t>Año</t>
  </si>
  <si>
    <t>AC8</t>
  </si>
  <si>
    <t>AC4</t>
  </si>
  <si>
    <t>ítem</t>
  </si>
  <si>
    <t>Descripción</t>
  </si>
  <si>
    <t>Label</t>
  </si>
  <si>
    <t>T812</t>
  </si>
  <si>
    <t xml:space="preserve">PUNCION O LACERACION ACCIDENTAL DURANTE UN PROCEDIMIENTO NO CLASIFICADAS EN OTRA PARTE   </t>
  </si>
  <si>
    <t>TRAUMATISMO SUPERFICIAL NO ESPECIFICADO DEL HOMBRO Y DEL BRAZO</t>
  </si>
  <si>
    <t>S409</t>
  </si>
  <si>
    <t>TRAUMATISMO SUPERFICIAL DE LA MUNECA Y DE LA MANO, NO ESPECIFICADO</t>
  </si>
  <si>
    <t>S609</t>
  </si>
  <si>
    <t>J961</t>
  </si>
  <si>
    <t xml:space="preserve"> INSUFICIENCIA RESPIRATORIA CRONICA</t>
  </si>
  <si>
    <t>OTRAS INFECCIONES LOCALES ESPECIFICADAS DE LA PIEL Y DEL TEJIDO SUBCUTANEO</t>
  </si>
  <si>
    <t>L088</t>
  </si>
  <si>
    <t>QUEMADURAS DE MULTIPLES REGIONES, MENCIONADAS COMO DE NO MAS DE PRIMER GRADO</t>
  </si>
  <si>
    <t>T291</t>
  </si>
  <si>
    <t xml:space="preserve"> INFECCION BACTERIANA, NO ESPECIFICADA</t>
  </si>
  <si>
    <t>A499</t>
  </si>
  <si>
    <t>TRAUMATISMO NO ESPECIFICADO DEL ANTEBRAZO</t>
  </si>
  <si>
    <t>S599</t>
  </si>
  <si>
    <t>DESGARRO ACTUAL DE MENISCOS (PRESENTE)</t>
  </si>
  <si>
    <t>S832</t>
  </si>
  <si>
    <t>URTICARIA ALERGICA</t>
  </si>
  <si>
    <t>L500</t>
  </si>
  <si>
    <t>REACCION DE HIPERSENSIBILIDAD DE LAS VIAS RESPIRATORIAS SUPERIORES, SITIO NO ESPECIFICADO</t>
  </si>
  <si>
    <t>J393</t>
  </si>
  <si>
    <t>QUEMADURA DE LA CORNEA Y SACO CONJUNTIVAL</t>
  </si>
  <si>
    <t>T261</t>
  </si>
  <si>
    <t>TRAUMATISMO DE TENDON Y MUSCULO NO ESPECIFICADO A NIVEL DE LA PIERNA</t>
  </si>
  <si>
    <t>S869</t>
  </si>
  <si>
    <t>QUEMADURA DE SEGUNDO GRADO, REGION DEL CUERPO NO ESPECIFICADA</t>
  </si>
  <si>
    <t>T302</t>
  </si>
  <si>
    <t>HERIDAS MULTIPLES DE LA MUNECA Y DE LA MANO</t>
  </si>
  <si>
    <t>S617</t>
  </si>
  <si>
    <t xml:space="preserve"> MIGRANA COMPLICADA</t>
  </si>
  <si>
    <t>G433</t>
  </si>
  <si>
    <t>FRACTURA DE LA PIERNA, PARTE NO ESPECIFICADA</t>
  </si>
  <si>
    <t>S829</t>
  </si>
  <si>
    <t>SECUELAS DE TRAUMATISMO NO ESPECIFICADO DE LA CABEZA</t>
  </si>
  <si>
    <t>T909</t>
  </si>
  <si>
    <t>AMPUTACION TRAUMATICA DE LA MUNECA Y DE LA MANO, NIVEL NO ESPECIFICADO</t>
  </si>
  <si>
    <t>S689</t>
  </si>
  <si>
    <t>FRACTURA DEL HOMBRO Y DEL BRAZO, PARTE NO ESPECIFICADA</t>
  </si>
  <si>
    <t>S429</t>
  </si>
  <si>
    <t>QUEMADURA DEL TOBILLO Y DEL PIE, DE SEGUNDO GRADO</t>
  </si>
  <si>
    <t>T252</t>
  </si>
  <si>
    <t>TRAUMATISMOS DE TENDONES Y MUSCULOS QUE AFECTAN MULTIPLES REGIONES DEL CUERPO</t>
  </si>
  <si>
    <t>T064</t>
  </si>
  <si>
    <t>SECUELAS DE TRAUMATISMO NO ESPECIFICADO DE MIEMBRO INFERIOR</t>
  </si>
  <si>
    <t>T939</t>
  </si>
  <si>
    <t>AFECC.RESPIRAT.NO ESPECIFIC., DEB. A INHALACION DE GASES, HUMOS, VAPORES Y SUSTANCIAS QUIMICAS</t>
  </si>
  <si>
    <t>J689</t>
  </si>
  <si>
    <t>OTRAS INFECCIONES BACTERIANAS DE SITIO NO ESPECIFICADO</t>
  </si>
  <si>
    <t>A498</t>
  </si>
  <si>
    <t>TRAUMATISMO SUP</t>
  </si>
  <si>
    <t>INFECCION BACT</t>
  </si>
  <si>
    <t>TRAUMATISMO ANTEB</t>
  </si>
  <si>
    <t>DESGARRO ACT</t>
  </si>
  <si>
    <t>QUEMADURA CORN</t>
  </si>
  <si>
    <t xml:space="preserve"> </t>
  </si>
  <si>
    <t>TRAUMATISMO TEN</t>
  </si>
  <si>
    <t>QUEMADURA SEG</t>
  </si>
  <si>
    <t>FRACTURA HOM</t>
  </si>
  <si>
    <t>REACCION HIP</t>
  </si>
  <si>
    <t>HERIDAS MULT M</t>
  </si>
  <si>
    <t>TRAUMATISMOS CUER</t>
  </si>
  <si>
    <t>SECUELAS CAB</t>
  </si>
  <si>
    <t xml:space="preserve"> TRAUMATISMO B</t>
  </si>
  <si>
    <t xml:space="preserve">AMPUTACION </t>
  </si>
  <si>
    <t>PUNCION</t>
  </si>
  <si>
    <t xml:space="preserve"> INSUFICIENCIA RESP</t>
  </si>
  <si>
    <t>QUEMADURAS MULT</t>
  </si>
  <si>
    <t>FRACTURA PIER</t>
  </si>
  <si>
    <t>URTICARIA ALE_A</t>
  </si>
  <si>
    <t>URTICARIA ALE_B</t>
  </si>
  <si>
    <t>QUEMADURAS PRIM</t>
  </si>
  <si>
    <t xml:space="preserve"> SECUELAS DE TRAUM</t>
  </si>
  <si>
    <t>QUEMADURA TOB</t>
  </si>
  <si>
    <t>INFECCIONES PIEL</t>
  </si>
  <si>
    <t>INFECCIN BACT_A</t>
  </si>
  <si>
    <t>INFECCIN BACT_B</t>
  </si>
  <si>
    <t>AFECC RESPIRAT</t>
  </si>
  <si>
    <t>TRAUMATISMO PERN</t>
  </si>
  <si>
    <t>ACCIDENTE</t>
  </si>
  <si>
    <t>NO</t>
  </si>
  <si>
    <t>SI</t>
  </si>
  <si>
    <t>Porcentaje de variable critica</t>
  </si>
  <si>
    <t>Porcentaje de accidentalida</t>
  </si>
  <si>
    <t>Teniendo</t>
  </si>
  <si>
    <t>Ac</t>
  </si>
  <si>
    <t>P(NO AC)</t>
  </si>
  <si>
    <t>P(ACC)</t>
  </si>
  <si>
    <t>NO AC</t>
  </si>
  <si>
    <t>No acc</t>
  </si>
  <si>
    <t>% no tiene</t>
  </si>
  <si>
    <t>% tiene</t>
  </si>
  <si>
    <t>no teniendo</t>
  </si>
  <si>
    <t>0,1,0,0,1,0,0,NO</t>
  </si>
  <si>
    <t>1,1,0,1,1,0,0,SI</t>
  </si>
  <si>
    <t>0,0,0,1,1,0,0,NO</t>
  </si>
  <si>
    <t>1,1,0,0,1,0,1,NO</t>
  </si>
  <si>
    <t>1,0,1,0,1,0,1,SI</t>
  </si>
  <si>
    <t>0,0,1,0,1,0,1,SI</t>
  </si>
  <si>
    <t>0,1,0,1,0,0,0,SI</t>
  </si>
  <si>
    <t>0,1,0,1,0,0,1,NO</t>
  </si>
  <si>
    <t>0,1,0,0,0,1,1,NO</t>
  </si>
  <si>
    <t>1,1,1,0,0,1,0,SI</t>
  </si>
  <si>
    <t>0,0,1,1,0,1,0,SI</t>
  </si>
  <si>
    <t>0,1,0,1,0,1,0,SI</t>
  </si>
  <si>
    <t>0,0,0,0,1,0,0,NO</t>
  </si>
  <si>
    <t>1,1,1,0,1,1,1,NO</t>
  </si>
  <si>
    <t>1,1,1,0,1,1,1,SI</t>
  </si>
  <si>
    <t>1,1,0,1,0,1,0,SI</t>
  </si>
  <si>
    <t>0,0,1,0,0,0,0,SI</t>
  </si>
  <si>
    <t>0,1,1,0,1,0,1,NO</t>
  </si>
  <si>
    <t>0,1,1,0,1,1,0,SI</t>
  </si>
  <si>
    <t>0,1,0,0,1,0,1,NO</t>
  </si>
  <si>
    <t>1,1,0,0,0,0,0,SI</t>
  </si>
  <si>
    <t>0,1,0,0,1,0,0,SI</t>
  </si>
  <si>
    <t>1,1,1,0,0,0,0,SI</t>
  </si>
  <si>
    <t>1,1,0,0,1,1,0,NO</t>
  </si>
  <si>
    <t>0,1,0,0,0,1,0,SI</t>
  </si>
  <si>
    <t>MIGRANA COMP_A</t>
  </si>
  <si>
    <t>MIGRANA COMP_B</t>
  </si>
  <si>
    <t>AC</t>
  </si>
  <si>
    <t>AC1</t>
  </si>
  <si>
    <t>AC9</t>
  </si>
  <si>
    <t>AC15</t>
  </si>
  <si>
    <t>AC25</t>
  </si>
  <si>
    <t>AC2</t>
  </si>
  <si>
    <t>AC6</t>
  </si>
  <si>
    <t>AC11</t>
  </si>
  <si>
    <t>AC3</t>
  </si>
  <si>
    <t>AC5</t>
  </si>
  <si>
    <t>AC7</t>
  </si>
  <si>
    <t>AC10</t>
  </si>
  <si>
    <t>AC12</t>
  </si>
  <si>
    <t>AC13</t>
  </si>
  <si>
    <t>AC14</t>
  </si>
  <si>
    <t>AC16</t>
  </si>
  <si>
    <t>AC17</t>
  </si>
  <si>
    <t>AC18</t>
  </si>
  <si>
    <t>AC19</t>
  </si>
  <si>
    <t>AC20</t>
  </si>
  <si>
    <t>AC21</t>
  </si>
  <si>
    <t>AC22</t>
  </si>
  <si>
    <t>AC23</t>
  </si>
  <si>
    <t>AC24</t>
  </si>
  <si>
    <t>AC26</t>
  </si>
  <si>
    <t>AC27</t>
  </si>
  <si>
    <t>AC28</t>
  </si>
  <si>
    <t>AC29</t>
  </si>
  <si>
    <t>AC30</t>
  </si>
  <si>
    <t>INSUFICIENCIA RESP</t>
  </si>
  <si>
    <t>TRAUMATISMO B</t>
  </si>
  <si>
    <t>SECUELAS DE TRAUM</t>
  </si>
  <si>
    <t>Columna1</t>
  </si>
  <si>
    <t>Ítem</t>
  </si>
  <si>
    <t>Frecuencia</t>
  </si>
  <si>
    <t>%</t>
  </si>
  <si>
    <t>Acumulado</t>
  </si>
  <si>
    <t>% Acumulado</t>
  </si>
  <si>
    <t>Total</t>
  </si>
  <si>
    <t>No accidente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</si>
</sst>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333333"/>
      <name val="Open San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quotePrefix="1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2" fillId="0" borderId="0" xfId="0" applyFont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/>
    <xf numFmtId="0" fontId="0" fillId="0" borderId="8" xfId="0" applyBorder="1"/>
    <xf numFmtId="9" fontId="0" fillId="0" borderId="0" xfId="1" applyFont="1"/>
    <xf numFmtId="2" fontId="0" fillId="0" borderId="0" xfId="1" applyNumberFormat="1" applyFont="1"/>
    <xf numFmtId="2" fontId="0" fillId="0" borderId="0" xfId="0" applyNumberFormat="1"/>
    <xf numFmtId="0" fontId="0" fillId="3" borderId="0" xfId="0" applyFill="1"/>
    <xf numFmtId="0" fontId="4" fillId="4" borderId="9" xfId="0" applyFont="1" applyFill="1" applyBorder="1"/>
    <xf numFmtId="10" fontId="0" fillId="0" borderId="0" xfId="0" applyNumberFormat="1"/>
    <xf numFmtId="0" fontId="5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left"/>
    </xf>
    <xf numFmtId="0" fontId="0" fillId="0" borderId="1" xfId="0" applyNumberFormat="1" applyBorder="1"/>
    <xf numFmtId="10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26"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_xlchart.2</cx:f>
      </cx:numDim>
    </cx:data>
    <cx:data id="1">
      <cx:strDim type="cat">
        <cx:f>_xlchart.0</cx:f>
      </cx:strDim>
      <cx:numDim type="val">
        <cx:f>_xlchart.4</cx:f>
      </cx:numDim>
    </cx:data>
    <cx:data id="2">
      <cx:strDim type="cat">
        <cx:f>_xlchart.0</cx:f>
      </cx:strDim>
      <cx:numDim type="val">
        <cx:f>_xlchart.6</cx:f>
      </cx:numDim>
    </cx:data>
    <cx:data id="3">
      <cx:strDim type="cat">
        <cx:f>_xlchart.0</cx:f>
      </cx:strDim>
      <cx:numDim type="val">
        <cx:f>_xlchart.8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Accidentes Laborales</a:t>
            </a:r>
          </a:p>
        </cx:rich>
      </cx:tx>
    </cx:title>
    <cx:plotArea>
      <cx:plotAreaRegion>
        <cx:series layoutId="clusteredColumn" uniqueId="{D8896151-C43A-4181-BFEB-73306D1E7A50}" formatIdx="0">
          <cx:tx>
            <cx:txData>
              <cx:f>_xlchart.1</cx:f>
              <cx:v>Frecuencia</cx:v>
            </cx:txData>
          </cx:tx>
          <cx:dataId val="0"/>
          <cx:layoutPr>
            <cx:aggregation/>
          </cx:layoutPr>
          <cx:axisId val="1"/>
        </cx:series>
        <cx:series layoutId="clusteredColumn" hidden="1" uniqueId="{85EB60E3-B7C1-4B92-A3A4-F2E9011F6E9B}" formatIdx="2">
          <cx:tx>
            <cx:txData>
              <cx:f>_xlchart.3</cx:f>
              <cx:v>%</cx:v>
            </cx:txData>
          </cx:tx>
          <cx:dataId val="1"/>
          <cx:layoutPr>
            <cx:aggregation/>
          </cx:layoutPr>
          <cx:axisId val="1"/>
        </cx:series>
        <cx:series layoutId="clusteredColumn" hidden="1" uniqueId="{B5AA55CA-D109-48A6-91C9-AB0C85D1098D}" formatIdx="4">
          <cx:tx>
            <cx:txData>
              <cx:f>_xlchart.5</cx:f>
              <cx:v>Acumulado</cx:v>
            </cx:txData>
          </cx:tx>
          <cx:dataId val="2"/>
          <cx:layoutPr>
            <cx:aggregation/>
          </cx:layoutPr>
          <cx:axisId val="1"/>
        </cx:series>
        <cx:series layoutId="clusteredColumn" hidden="1" uniqueId="{99AB3479-8F3D-48BB-B909-E23A13801232}" formatIdx="6">
          <cx:tx>
            <cx:txData>
              <cx:f>_xlchart.7</cx:f>
              <cx:v>% Acumulado</cx:v>
            </cx:txData>
          </cx:tx>
          <cx:dataId val="3"/>
          <cx:layoutPr>
            <cx:aggregation/>
          </cx:layoutPr>
          <cx:axisId val="1"/>
        </cx:series>
        <cx:series layoutId="paretoLine" ownerIdx="0" uniqueId="{E661BDB3-3C2F-4464-BB63-F9A755F49CFC}" formatIdx="1">
          <cx:axisId val="2"/>
        </cx:series>
        <cx:series layoutId="paretoLine" ownerIdx="1" uniqueId="{FEFE1E3E-20FB-4AD7-8B3C-013E8009C75E}" formatIdx="3">
          <cx:axisId val="2"/>
        </cx:series>
        <cx:series layoutId="paretoLine" ownerIdx="2" uniqueId="{7D7B7AB6-8249-4551-B30E-C9268CE0D0FB}" formatIdx="5">
          <cx:axisId val="2"/>
        </cx:series>
        <cx:series layoutId="paretoLine" ownerIdx="3" uniqueId="{E196A499-F061-42EB-AE02-F8F5DAF5DCE5}" formatIdx="7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[Accident rate per year.xlsx]Accident per year (2)!TablaDinámica4</c:name>
    <c:fmtId val="3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Accidentes</a:t>
            </a:r>
            <a:r>
              <a:rPr lang="en-US" baseline="0"/>
              <a:t> vs Frecuencia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2"/>
          </a:solidFill>
          <a:ln>
            <a:noFill/>
          </a:ln>
          <a:effectLst/>
        </c:spPr>
      </c:pivotFmt>
      <c:pivotFmt>
        <c:idx val="2"/>
        <c:spPr>
          <a:solidFill>
            <a:schemeClr val="accent2"/>
          </a:solidFill>
          <a:ln>
            <a:noFill/>
          </a:ln>
          <a:effectLst/>
        </c:spPr>
      </c:pivotFmt>
      <c:pivotFmt>
        <c:idx val="3"/>
        <c:spPr>
          <a:solidFill>
            <a:schemeClr val="accent2"/>
          </a:solidFill>
          <a:ln>
            <a:noFill/>
          </a:ln>
          <a:effectLst/>
        </c:spPr>
      </c:pivotFmt>
      <c:pivotFmt>
        <c:idx val="4"/>
        <c:spPr>
          <a:solidFill>
            <a:schemeClr val="accent2"/>
          </a:solidFill>
          <a:ln>
            <a:noFill/>
          </a:ln>
          <a:effectLst/>
        </c:spPr>
      </c:pivotFmt>
      <c:pivotFmt>
        <c:idx val="5"/>
        <c:spPr>
          <a:solidFill>
            <a:schemeClr val="accent2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2"/>
          </a:solidFill>
          <a:ln>
            <a:noFill/>
          </a:ln>
          <a:effectLst/>
        </c:spPr>
      </c:pivotFmt>
      <c:pivotFmt>
        <c:idx val="8"/>
        <c:spPr>
          <a:solidFill>
            <a:schemeClr val="accent2"/>
          </a:solidFill>
          <a:ln>
            <a:noFill/>
          </a:ln>
          <a:effectLst/>
        </c:spPr>
      </c:pivotFmt>
      <c:pivotFmt>
        <c:idx val="9"/>
        <c:spPr>
          <a:solidFill>
            <a:schemeClr val="accent2"/>
          </a:solidFill>
          <a:ln>
            <a:noFill/>
          </a:ln>
          <a:effectLst/>
        </c:spPr>
      </c:pivotFmt>
      <c:pivotFmt>
        <c:idx val="10"/>
        <c:spPr>
          <a:solidFill>
            <a:schemeClr val="accent2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2"/>
          </a:solidFill>
          <a:ln>
            <a:noFill/>
          </a:ln>
          <a:effectLst/>
        </c:spPr>
      </c:pivotFmt>
      <c:pivotFmt>
        <c:idx val="13"/>
        <c:spPr>
          <a:solidFill>
            <a:schemeClr val="accent2"/>
          </a:solidFill>
          <a:ln>
            <a:noFill/>
          </a:ln>
          <a:effectLst/>
        </c:spPr>
      </c:pivotFmt>
      <c:pivotFmt>
        <c:idx val="14"/>
        <c:spPr>
          <a:solidFill>
            <a:schemeClr val="accent2"/>
          </a:solidFill>
          <a:ln>
            <a:noFill/>
          </a:ln>
          <a:effectLst/>
        </c:spPr>
      </c:pivotFmt>
      <c:pivotFmt>
        <c:idx val="15"/>
        <c:spPr>
          <a:solidFill>
            <a:schemeClr val="accent2"/>
          </a:solidFill>
          <a:ln>
            <a:noFill/>
          </a:ln>
          <a:effectLst/>
        </c:spPr>
      </c:pivotFmt>
      <c:pivotFmt>
        <c:idx val="16"/>
        <c:spPr>
          <a:solidFill>
            <a:schemeClr val="accent2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'Accident per year (2)'!$B$4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AF4-4E70-96BB-AB4427B9D88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EAF4-4E70-96BB-AB4427B9D88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AF4-4E70-96BB-AB4427B9D88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AF4-4E70-96BB-AB4427B9D881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EAF4-4E70-96BB-AB4427B9D881}"/>
              </c:ext>
            </c:extLst>
          </c:dPt>
          <c:dLbls>
            <c:delete val="1"/>
          </c:dLbls>
          <c:cat>
            <c:strRef>
              <c:f>'Accident per year (2)'!$A$5:$A$26</c:f>
              <c:strCache>
                <c:ptCount val="21"/>
                <c:pt idx="0">
                  <c:v>AC10</c:v>
                </c:pt>
                <c:pt idx="1">
                  <c:v>AC11</c:v>
                </c:pt>
                <c:pt idx="2">
                  <c:v>AC12</c:v>
                </c:pt>
                <c:pt idx="3">
                  <c:v>AC13</c:v>
                </c:pt>
                <c:pt idx="4">
                  <c:v>AC14</c:v>
                </c:pt>
                <c:pt idx="5">
                  <c:v>AC15</c:v>
                </c:pt>
                <c:pt idx="6">
                  <c:v>AC17</c:v>
                </c:pt>
                <c:pt idx="7">
                  <c:v>AC18</c:v>
                </c:pt>
                <c:pt idx="8">
                  <c:v>AC19</c:v>
                </c:pt>
                <c:pt idx="9">
                  <c:v>AC2</c:v>
                </c:pt>
                <c:pt idx="10">
                  <c:v>AC20</c:v>
                </c:pt>
                <c:pt idx="11">
                  <c:v>AC21</c:v>
                </c:pt>
                <c:pt idx="12">
                  <c:v>AC22</c:v>
                </c:pt>
                <c:pt idx="13">
                  <c:v>AC23</c:v>
                </c:pt>
                <c:pt idx="14">
                  <c:v>AC27</c:v>
                </c:pt>
                <c:pt idx="15">
                  <c:v>AC29</c:v>
                </c:pt>
                <c:pt idx="16">
                  <c:v>AC3</c:v>
                </c:pt>
                <c:pt idx="17">
                  <c:v>AC4</c:v>
                </c:pt>
                <c:pt idx="18">
                  <c:v>AC6</c:v>
                </c:pt>
                <c:pt idx="19">
                  <c:v>AC7</c:v>
                </c:pt>
                <c:pt idx="20">
                  <c:v>AC8</c:v>
                </c:pt>
              </c:strCache>
            </c:strRef>
          </c:cat>
          <c:val>
            <c:numRef>
              <c:f>'Accident per year (2)'!$B$5:$B$26</c:f>
              <c:numCache>
                <c:formatCode>General</c:formatCode>
                <c:ptCount val="21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AF4-4E70-96BB-AB4427B9D88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1664784"/>
        <c:axId val="451652720"/>
      </c:barChart>
      <c:catAx>
        <c:axId val="45166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1652720"/>
        <c:crosses val="autoZero"/>
        <c:auto val="1"/>
        <c:lblAlgn val="ctr"/>
        <c:lblOffset val="100"/>
        <c:noMultiLvlLbl val="0"/>
      </c:catAx>
      <c:valAx>
        <c:axId val="45165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166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Accidentes</a:t>
            </a:r>
            <a:r>
              <a:rPr lang="en-US" baseline="0"/>
              <a:t> vs Frecuencias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'Accident per year (2)'!$N$33:$N$53</c:f>
              <c:strCache>
                <c:ptCount val="21"/>
                <c:pt idx="0">
                  <c:v>AC2</c:v>
                </c:pt>
                <c:pt idx="1">
                  <c:v>AC3</c:v>
                </c:pt>
                <c:pt idx="2">
                  <c:v>AC4</c:v>
                </c:pt>
                <c:pt idx="3">
                  <c:v>AC6</c:v>
                </c:pt>
                <c:pt idx="4">
                  <c:v>AC7</c:v>
                </c:pt>
                <c:pt idx="5">
                  <c:v>AC8</c:v>
                </c:pt>
                <c:pt idx="6">
                  <c:v>AC10</c:v>
                </c:pt>
                <c:pt idx="7">
                  <c:v>AC11</c:v>
                </c:pt>
                <c:pt idx="8">
                  <c:v>AC12</c:v>
                </c:pt>
                <c:pt idx="9">
                  <c:v>AC13</c:v>
                </c:pt>
                <c:pt idx="10">
                  <c:v>AC14</c:v>
                </c:pt>
                <c:pt idx="11">
                  <c:v>AC15</c:v>
                </c:pt>
                <c:pt idx="12">
                  <c:v>AC17</c:v>
                </c:pt>
                <c:pt idx="13">
                  <c:v>AC18</c:v>
                </c:pt>
                <c:pt idx="14">
                  <c:v>AC19</c:v>
                </c:pt>
                <c:pt idx="15">
                  <c:v>AC20</c:v>
                </c:pt>
                <c:pt idx="16">
                  <c:v>AC21</c:v>
                </c:pt>
                <c:pt idx="17">
                  <c:v>AC22</c:v>
                </c:pt>
                <c:pt idx="18">
                  <c:v>AC23</c:v>
                </c:pt>
                <c:pt idx="19">
                  <c:v>AC27</c:v>
                </c:pt>
                <c:pt idx="20">
                  <c:v>AC29</c:v>
                </c:pt>
              </c:strCache>
            </c:strRef>
          </c:cat>
          <c:val>
            <c:numRef>
              <c:f>'Accident per year (2)'!$O$33:$O$53</c:f>
              <c:numCache>
                <c:formatCode>General</c:formatCode>
                <c:ptCount val="21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3</c:v>
                </c:pt>
                <c:pt idx="5">
                  <c:v>10</c:v>
                </c:pt>
                <c:pt idx="6">
                  <c:v>2</c:v>
                </c:pt>
                <c:pt idx="7">
                  <c:v>1</c:v>
                </c:pt>
                <c:pt idx="8">
                  <c:v>5</c:v>
                </c:pt>
                <c:pt idx="9">
                  <c:v>1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73-43F4-A29D-56B359498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4372792"/>
        <c:axId val="254376728"/>
      </c:barChart>
      <c:catAx>
        <c:axId val="25437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4376728"/>
        <c:crosses val="autoZero"/>
        <c:auto val="1"/>
        <c:lblAlgn val="ctr"/>
        <c:lblOffset val="100"/>
        <c:noMultiLvlLbl val="0"/>
      </c:catAx>
      <c:valAx>
        <c:axId val="25437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4372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[Accident rate per year.xlsx]Accident per year!TablaDinámica4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2"/>
          </a:solidFill>
          <a:ln>
            <a:noFill/>
          </a:ln>
          <a:effectLst/>
        </c:spPr>
      </c:pivotFmt>
      <c:pivotFmt>
        <c:idx val="2"/>
        <c:spPr>
          <a:solidFill>
            <a:schemeClr val="accent2"/>
          </a:solidFill>
          <a:ln>
            <a:noFill/>
          </a:ln>
          <a:effectLst/>
        </c:spPr>
      </c:pivotFmt>
      <c:pivotFmt>
        <c:idx val="3"/>
        <c:spPr>
          <a:solidFill>
            <a:schemeClr val="accent2"/>
          </a:solidFill>
          <a:ln>
            <a:noFill/>
          </a:ln>
          <a:effectLst/>
        </c:spPr>
      </c:pivotFmt>
      <c:pivotFmt>
        <c:idx val="4"/>
        <c:spPr>
          <a:solidFill>
            <a:schemeClr val="accent2"/>
          </a:solidFill>
          <a:ln>
            <a:noFill/>
          </a:ln>
          <a:effectLst/>
        </c:spPr>
      </c:pivotFmt>
      <c:pivotFmt>
        <c:idx val="5"/>
        <c:spPr>
          <a:solidFill>
            <a:schemeClr val="accent2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2"/>
          </a:solidFill>
          <a:ln>
            <a:noFill/>
          </a:ln>
          <a:effectLst/>
        </c:spPr>
      </c:pivotFmt>
      <c:pivotFmt>
        <c:idx val="8"/>
        <c:spPr>
          <a:solidFill>
            <a:schemeClr val="accent2"/>
          </a:solidFill>
          <a:ln>
            <a:noFill/>
          </a:ln>
          <a:effectLst/>
        </c:spPr>
      </c:pivotFmt>
      <c:pivotFmt>
        <c:idx val="9"/>
        <c:spPr>
          <a:solidFill>
            <a:schemeClr val="accent2"/>
          </a:solidFill>
          <a:ln>
            <a:noFill/>
          </a:ln>
          <a:effectLst/>
        </c:spPr>
      </c:pivotFmt>
      <c:pivotFmt>
        <c:idx val="10"/>
        <c:spPr>
          <a:solidFill>
            <a:schemeClr val="accent2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'Accident per year'!$B$3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B7-4FE9-9B9B-F413F4DB8BD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AB7-4FE9-9B9B-F413F4DB8BD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B7-4FE9-9B9B-F413F4DB8BDA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EAB7-4FE9-9B9B-F413F4DB8BDA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AB7-4FE9-9B9B-F413F4DB8BDA}"/>
              </c:ext>
            </c:extLst>
          </c:dPt>
          <c:dLbls>
            <c:delete val="1"/>
          </c:dLbls>
          <c:cat>
            <c:strRef>
              <c:f>'Accident per year'!$A$4:$A$20</c:f>
              <c:strCache>
                <c:ptCount val="16"/>
                <c:pt idx="0">
                  <c:v>2005</c:v>
                </c:pt>
                <c:pt idx="1">
                  <c:v>2006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strCache>
            </c:strRef>
          </c:cat>
          <c:val>
            <c:numRef>
              <c:f>'Accident per year'!$B$4:$B$20</c:f>
              <c:numCache>
                <c:formatCode>General</c:formatCode>
                <c:ptCount val="16"/>
                <c:pt idx="0">
                  <c:v>6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DB-4910-87C4-7B4D50BA9A8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1664784"/>
        <c:axId val="451652720"/>
      </c:barChart>
      <c:catAx>
        <c:axId val="45166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1652720"/>
        <c:crosses val="autoZero"/>
        <c:auto val="1"/>
        <c:lblAlgn val="ctr"/>
        <c:lblOffset val="100"/>
        <c:noMultiLvlLbl val="0"/>
      </c:catAx>
      <c:valAx>
        <c:axId val="45165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166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5</xdr:row>
      <xdr:rowOff>180975</xdr:rowOff>
    </xdr:from>
    <xdr:to>
      <xdr:col>13</xdr:col>
      <xdr:colOff>142875</xdr:colOff>
      <xdr:row>19</xdr:row>
      <xdr:rowOff>123825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3" name="Gráfico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58965</xdr:colOff>
      <xdr:row>0</xdr:row>
      <xdr:rowOff>135618</xdr:rowOff>
    </xdr:from>
    <xdr:to>
      <xdr:col>10</xdr:col>
      <xdr:colOff>600982</xdr:colOff>
      <xdr:row>19</xdr:row>
      <xdr:rowOff>22679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F030943-659C-4EE8-BB4D-8CAC61A20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725714</xdr:colOff>
      <xdr:row>0</xdr:row>
      <xdr:rowOff>147411</xdr:rowOff>
    </xdr:from>
    <xdr:to>
      <xdr:col>16</xdr:col>
      <xdr:colOff>589642</xdr:colOff>
      <xdr:row>19</xdr:row>
      <xdr:rowOff>11338</xdr:rowOff>
    </xdr:to>
    <xdr:pic>
      <xdr:nvPicPr>
        <xdr:cNvPr id="3" name="Imagen 2" descr="Gráfico, Gráfico de barras&#10;&#10;Descripción generada automáticamente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5114" y="147411"/>
          <a:ext cx="4435928" cy="3483427"/>
        </a:xfrm>
        <a:prstGeom prst="rect">
          <a:avLst/>
        </a:prstGeom>
      </xdr:spPr>
    </xdr:pic>
    <xdr:clientData/>
  </xdr:twoCellAnchor>
  <xdr:twoCellAnchor>
    <xdr:from>
      <xdr:col>15</xdr:col>
      <xdr:colOff>322035</xdr:colOff>
      <xdr:row>32</xdr:row>
      <xdr:rowOff>159204</xdr:rowOff>
    </xdr:from>
    <xdr:to>
      <xdr:col>22</xdr:col>
      <xdr:colOff>476250</xdr:colOff>
      <xdr:row>47</xdr:row>
      <xdr:rowOff>102054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58965</xdr:colOff>
      <xdr:row>0</xdr:row>
      <xdr:rowOff>135618</xdr:rowOff>
    </xdr:from>
    <xdr:to>
      <xdr:col>10</xdr:col>
      <xdr:colOff>600982</xdr:colOff>
      <xdr:row>19</xdr:row>
      <xdr:rowOff>22679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F030943-659C-4EE8-BB4D-8CAC61A206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725714</xdr:colOff>
      <xdr:row>0</xdr:row>
      <xdr:rowOff>147411</xdr:rowOff>
    </xdr:from>
    <xdr:to>
      <xdr:col>16</xdr:col>
      <xdr:colOff>589642</xdr:colOff>
      <xdr:row>19</xdr:row>
      <xdr:rowOff>11338</xdr:rowOff>
    </xdr:to>
    <xdr:pic>
      <xdr:nvPicPr>
        <xdr:cNvPr id="3" name="Imagen 2" descr="Gráfico, Gráfico de barras&#10;&#10;Descripción generada automáticamente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7768" y="147411"/>
          <a:ext cx="4422321" cy="352651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alentina granada" refreshedDate="44681.689008680558" createdVersion="7" refreshedVersion="6" minRefreshableVersion="3" recordCount="100">
  <cacheSource type="worksheet">
    <worksheetSource name="Tabla2"/>
  </cacheSource>
  <cacheFields count="11">
    <cacheField name="Item" numFmtId="0">
      <sharedItems containsMixedTypes="1" containsNumber="1" containsInteger="1" minValue="1" maxValue="30" count="60">
        <s v="PUNCION"/>
        <s v="TRAUMATISMO SUP"/>
        <s v="QUEMADURAS MULT"/>
        <s v="URTICARIA ALE_A"/>
        <s v="INSUFICIENCIA RESP"/>
        <s v="INFECCION BACT"/>
        <s v="INFECCIONES PIEL"/>
        <s v="TRAUMATISMO ANTEB"/>
        <s v="DESGARRO ACT"/>
        <s v="QUEMADURAS PRIM"/>
        <s v="INFECCIN BACT_A"/>
        <s v="REACCION HIP"/>
        <s v="QUEMADURA CORN"/>
        <s v="TRAUMATISMO TEN"/>
        <s v="AFECC RESPIRAT"/>
        <s v="MIGRANA COMP_A"/>
        <s v="TRAUMATISMO PERN"/>
        <s v="QUEMADURA SEG"/>
        <s v="HERIDAS MULT M"/>
        <s v="INFECCIN BACT_B"/>
        <s v="MIGRANA COMP_B"/>
        <s v="TRAUMATISMOS CUER"/>
        <s v="URTICARIA ALE_B"/>
        <s v="FRACTURA PIER"/>
        <s v="SECUELAS CAB"/>
        <s v="AMPUTACION "/>
        <s v="TRAUMATISMO B"/>
        <s v="FRACTURA HOM"/>
        <s v="QUEMADURA TOB"/>
        <s v="SECUELAS DE TRAUM"/>
        <n v="7" u="1"/>
        <n v="3" u="1"/>
        <n v="29" u="1"/>
        <n v="19" u="1"/>
        <n v="22" u="1"/>
        <n v="14" u="1"/>
        <n v="9" u="1"/>
        <n v="6" u="1"/>
        <n v="1" u="1"/>
        <n v="25" u="1"/>
        <n v="28" u="1"/>
        <n v="18" u="1"/>
        <n v="12" u="1"/>
        <n v="5" u="1"/>
        <n v="2" u="1"/>
        <n v="21" u="1"/>
        <n v="24" u="1"/>
        <n v="15" u="1"/>
        <n v="10" u="1"/>
        <n v="4" u="1"/>
        <n v="27" u="1"/>
        <n v="17" u="1"/>
        <n v="30" u="1"/>
        <n v="20" u="1"/>
        <n v="13" u="1"/>
        <n v="8" u="1"/>
        <n v="23" u="1"/>
        <n v="26" u="1"/>
        <n v="16" u="1"/>
        <n v="11" u="1"/>
      </sharedItems>
    </cacheField>
    <cacheField name="Columna1" numFmtId="0">
      <sharedItems/>
    </cacheField>
    <cacheField name="Guantes" numFmtId="0">
      <sharedItems containsSemiMixedTypes="0" containsString="0" containsNumber="1" containsInteger="1" minValue="0" maxValue="1"/>
    </cacheField>
    <cacheField name="Gafas" numFmtId="0">
      <sharedItems containsSemiMixedTypes="0" containsString="0" containsNumber="1" containsInteger="1" minValue="0" maxValue="1"/>
    </cacheField>
    <cacheField name="Botas con punta de platino" numFmtId="0">
      <sharedItems containsSemiMixedTypes="0" containsString="0" containsNumber="1" containsInteger="1" minValue="0" maxValue="1"/>
    </cacheField>
    <cacheField name="Tapabocas de doble filtro industrial" numFmtId="0">
      <sharedItems containsSemiMixedTypes="0" containsString="0" containsNumber="1" containsInteger="1" minValue="0" maxValue="1"/>
    </cacheField>
    <cacheField name="Jean sin rotos" numFmtId="0">
      <sharedItems containsSemiMixedTypes="0" containsString="0" containsNumber="1" containsInteger="1" minValue="0" maxValue="1"/>
    </cacheField>
    <cacheField name="Chaleco manga larga" numFmtId="0">
      <sharedItems containsSemiMixedTypes="0" containsString="0" containsNumber="1" containsInteger="1" minValue="0" maxValue="1"/>
    </cacheField>
    <cacheField name="Manejo adecuado de las maquinas" numFmtId="0">
      <sharedItems containsSemiMixedTypes="0" containsString="0" containsNumber="1" containsInteger="1" minValue="0" maxValue="1"/>
    </cacheField>
    <cacheField name="Clasificación" numFmtId="0">
      <sharedItems count="2">
        <s v="No Accidente"/>
        <s v="Accidente"/>
      </sharedItems>
    </cacheField>
    <cacheField name="Año" numFmtId="0">
      <sharedItems containsSemiMixedTypes="0" containsString="0" containsNumber="1" containsInteger="1" minValue="2004" maxValue="2021" count="18">
        <n v="2004"/>
        <n v="2015"/>
        <n v="2021"/>
        <n v="2008"/>
        <n v="2009"/>
        <n v="2005"/>
        <n v="2006"/>
        <n v="2018"/>
        <n v="2012"/>
        <n v="2014"/>
        <n v="2011"/>
        <n v="2016"/>
        <n v="2020"/>
        <n v="2013"/>
        <n v="2017"/>
        <n v="2019"/>
        <n v="2010"/>
        <n v="200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valentina granada" refreshedDate="44681.697180208335" createdVersion="7" refreshedVersion="6" minRefreshableVersion="3" recordCount="100">
  <cacheSource type="worksheet">
    <worksheetSource name="Tabla2"/>
  </cacheSource>
  <cacheFields count="11">
    <cacheField name="Item" numFmtId="0">
      <sharedItems/>
    </cacheField>
    <cacheField name="Columna1" numFmtId="0">
      <sharedItems count="30">
        <s v="AC1"/>
        <s v="AC2"/>
        <s v="AC5"/>
        <s v="AC9"/>
        <s v="AC3"/>
        <s v="AC4"/>
        <s v="AC6"/>
        <s v="AC7"/>
        <s v="AC8"/>
        <s v="AC25"/>
        <s v="AC26"/>
        <s v="AC10"/>
        <s v="AC11"/>
        <s v="AC12"/>
        <s v="AC28"/>
        <s v="AC23"/>
        <s v="AC13"/>
        <s v="AC14"/>
        <s v="AC15"/>
        <s v="AC30"/>
        <s v="AC16"/>
        <s v="AC17"/>
        <s v="AC24"/>
        <s v="AC18"/>
        <s v="AC19"/>
        <s v="AC20"/>
        <s v="AC21"/>
        <s v="AC22"/>
        <s v="AC27"/>
        <s v="AC29"/>
      </sharedItems>
    </cacheField>
    <cacheField name="Guantes" numFmtId="0">
      <sharedItems containsSemiMixedTypes="0" containsString="0" containsNumber="1" containsInteger="1" minValue="0" maxValue="1"/>
    </cacheField>
    <cacheField name="Gafas" numFmtId="0">
      <sharedItems containsSemiMixedTypes="0" containsString="0" containsNumber="1" containsInteger="1" minValue="0" maxValue="1"/>
    </cacheField>
    <cacheField name="Botas con punta de platino" numFmtId="0">
      <sharedItems containsSemiMixedTypes="0" containsString="0" containsNumber="1" containsInteger="1" minValue="0" maxValue="1"/>
    </cacheField>
    <cacheField name="Tapabocas de doble filtro industrial" numFmtId="0">
      <sharedItems containsSemiMixedTypes="0" containsString="0" containsNumber="1" containsInteger="1" minValue="0" maxValue="1"/>
    </cacheField>
    <cacheField name="Jean sin rotos" numFmtId="0">
      <sharedItems containsSemiMixedTypes="0" containsString="0" containsNumber="1" containsInteger="1" minValue="0" maxValue="1"/>
    </cacheField>
    <cacheField name="Chaleco manga larga" numFmtId="0">
      <sharedItems containsSemiMixedTypes="0" containsString="0" containsNumber="1" containsInteger="1" minValue="0" maxValue="1"/>
    </cacheField>
    <cacheField name="Manejo adecuado de las maquinas" numFmtId="0">
      <sharedItems containsSemiMixedTypes="0" containsString="0" containsNumber="1" containsInteger="1" minValue="0" maxValue="1"/>
    </cacheField>
    <cacheField name="Clasificación" numFmtId="0">
      <sharedItems count="2">
        <s v="No Accidente"/>
        <s v="Accidente"/>
      </sharedItems>
    </cacheField>
    <cacheField name="Año" numFmtId="0">
      <sharedItems containsSemiMixedTypes="0" containsString="0" containsNumber="1" containsInteger="1" minValue="2004" maxValue="2021" count="18">
        <n v="2004"/>
        <n v="2015"/>
        <n v="2021"/>
        <n v="2008"/>
        <n v="2009"/>
        <n v="2005"/>
        <n v="2006"/>
        <n v="2018"/>
        <n v="2012"/>
        <n v="2014"/>
        <n v="2011"/>
        <n v="2016"/>
        <n v="2020"/>
        <n v="2013"/>
        <n v="2017"/>
        <n v="2019"/>
        <n v="2010"/>
        <n v="200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s v="AC1"/>
    <n v="0"/>
    <n v="1"/>
    <n v="0"/>
    <n v="0"/>
    <n v="1"/>
    <n v="0"/>
    <n v="0"/>
    <x v="0"/>
    <x v="0"/>
  </r>
  <r>
    <x v="1"/>
    <s v="AC2"/>
    <n v="1"/>
    <n v="1"/>
    <n v="0"/>
    <n v="1"/>
    <n v="1"/>
    <n v="0"/>
    <n v="0"/>
    <x v="1"/>
    <x v="1"/>
  </r>
  <r>
    <x v="2"/>
    <s v="AC5"/>
    <n v="0"/>
    <n v="0"/>
    <n v="0"/>
    <n v="1"/>
    <n v="1"/>
    <n v="0"/>
    <n v="0"/>
    <x v="0"/>
    <x v="0"/>
  </r>
  <r>
    <x v="3"/>
    <s v="AC9"/>
    <n v="1"/>
    <n v="1"/>
    <n v="0"/>
    <n v="0"/>
    <n v="1"/>
    <n v="0"/>
    <n v="1"/>
    <x v="0"/>
    <x v="2"/>
  </r>
  <r>
    <x v="1"/>
    <s v="AC2"/>
    <n v="1"/>
    <n v="1"/>
    <n v="0"/>
    <n v="1"/>
    <n v="1"/>
    <n v="0"/>
    <n v="0"/>
    <x v="1"/>
    <x v="3"/>
  </r>
  <r>
    <x v="1"/>
    <s v="AC2"/>
    <n v="1"/>
    <n v="1"/>
    <n v="0"/>
    <n v="1"/>
    <n v="1"/>
    <n v="0"/>
    <n v="0"/>
    <x v="1"/>
    <x v="4"/>
  </r>
  <r>
    <x v="1"/>
    <s v="AC2"/>
    <n v="1"/>
    <n v="1"/>
    <n v="0"/>
    <n v="1"/>
    <n v="1"/>
    <n v="0"/>
    <n v="0"/>
    <x v="1"/>
    <x v="5"/>
  </r>
  <r>
    <x v="3"/>
    <s v="AC9"/>
    <n v="1"/>
    <n v="1"/>
    <n v="0"/>
    <n v="0"/>
    <n v="1"/>
    <n v="0"/>
    <n v="1"/>
    <x v="0"/>
    <x v="0"/>
  </r>
  <r>
    <x v="0"/>
    <s v="AC1"/>
    <n v="0"/>
    <n v="0"/>
    <n v="0"/>
    <n v="1"/>
    <n v="1"/>
    <n v="0"/>
    <n v="0"/>
    <x v="0"/>
    <x v="6"/>
  </r>
  <r>
    <x v="4"/>
    <s v="AC3"/>
    <n v="1"/>
    <n v="0"/>
    <n v="1"/>
    <n v="0"/>
    <n v="1"/>
    <n v="0"/>
    <n v="1"/>
    <x v="1"/>
    <x v="7"/>
  </r>
  <r>
    <x v="3"/>
    <s v="AC9"/>
    <n v="1"/>
    <n v="1"/>
    <n v="0"/>
    <n v="0"/>
    <n v="1"/>
    <n v="0"/>
    <n v="1"/>
    <x v="0"/>
    <x v="8"/>
  </r>
  <r>
    <x v="4"/>
    <s v="AC3"/>
    <n v="1"/>
    <n v="0"/>
    <n v="1"/>
    <n v="0"/>
    <n v="1"/>
    <n v="0"/>
    <n v="1"/>
    <x v="1"/>
    <x v="9"/>
  </r>
  <r>
    <x v="4"/>
    <s v="AC3"/>
    <n v="1"/>
    <n v="0"/>
    <n v="1"/>
    <n v="0"/>
    <n v="1"/>
    <n v="0"/>
    <n v="1"/>
    <x v="1"/>
    <x v="10"/>
  </r>
  <r>
    <x v="2"/>
    <s v="AC5"/>
    <n v="0"/>
    <n v="0"/>
    <n v="0"/>
    <n v="1"/>
    <n v="1"/>
    <n v="0"/>
    <n v="0"/>
    <x v="0"/>
    <x v="4"/>
  </r>
  <r>
    <x v="0"/>
    <s v="AC1"/>
    <n v="0"/>
    <n v="0"/>
    <n v="0"/>
    <n v="1"/>
    <n v="1"/>
    <n v="0"/>
    <n v="0"/>
    <x v="0"/>
    <x v="2"/>
  </r>
  <r>
    <x v="4"/>
    <s v="AC3"/>
    <n v="1"/>
    <n v="0"/>
    <n v="1"/>
    <n v="0"/>
    <n v="1"/>
    <n v="0"/>
    <n v="1"/>
    <x v="1"/>
    <x v="7"/>
  </r>
  <r>
    <x v="5"/>
    <s v="AC4"/>
    <n v="0"/>
    <n v="0"/>
    <n v="1"/>
    <n v="0"/>
    <n v="1"/>
    <n v="0"/>
    <n v="1"/>
    <x v="1"/>
    <x v="11"/>
  </r>
  <r>
    <x v="5"/>
    <s v="AC4"/>
    <n v="0"/>
    <n v="0"/>
    <n v="1"/>
    <n v="0"/>
    <n v="1"/>
    <n v="0"/>
    <n v="1"/>
    <x v="1"/>
    <x v="5"/>
  </r>
  <r>
    <x v="5"/>
    <s v="AC4"/>
    <n v="0"/>
    <n v="0"/>
    <n v="1"/>
    <n v="0"/>
    <n v="1"/>
    <n v="0"/>
    <n v="1"/>
    <x v="1"/>
    <x v="7"/>
  </r>
  <r>
    <x v="5"/>
    <s v="AC4"/>
    <n v="0"/>
    <n v="0"/>
    <n v="1"/>
    <n v="0"/>
    <n v="1"/>
    <n v="0"/>
    <n v="1"/>
    <x v="1"/>
    <x v="4"/>
  </r>
  <r>
    <x v="5"/>
    <s v="AC4"/>
    <n v="0"/>
    <n v="0"/>
    <n v="1"/>
    <n v="0"/>
    <n v="1"/>
    <n v="0"/>
    <n v="1"/>
    <x v="1"/>
    <x v="9"/>
  </r>
  <r>
    <x v="5"/>
    <s v="AC4"/>
    <n v="0"/>
    <n v="0"/>
    <n v="1"/>
    <n v="0"/>
    <n v="1"/>
    <n v="0"/>
    <n v="1"/>
    <x v="1"/>
    <x v="12"/>
  </r>
  <r>
    <x v="2"/>
    <s v="AC5"/>
    <n v="0"/>
    <n v="0"/>
    <n v="0"/>
    <n v="1"/>
    <n v="1"/>
    <n v="0"/>
    <n v="0"/>
    <x v="0"/>
    <x v="2"/>
  </r>
  <r>
    <x v="6"/>
    <s v="AC6"/>
    <n v="0"/>
    <n v="0"/>
    <n v="1"/>
    <n v="0"/>
    <n v="1"/>
    <n v="0"/>
    <n v="1"/>
    <x v="1"/>
    <x v="13"/>
  </r>
  <r>
    <x v="0"/>
    <s v="AC1"/>
    <n v="0"/>
    <n v="0"/>
    <n v="0"/>
    <n v="1"/>
    <n v="1"/>
    <n v="0"/>
    <n v="0"/>
    <x v="0"/>
    <x v="4"/>
  </r>
  <r>
    <x v="6"/>
    <s v="AC6"/>
    <n v="0"/>
    <n v="0"/>
    <n v="1"/>
    <n v="0"/>
    <n v="1"/>
    <n v="0"/>
    <n v="1"/>
    <x v="1"/>
    <x v="12"/>
  </r>
  <r>
    <x v="6"/>
    <s v="AC6"/>
    <n v="0"/>
    <n v="0"/>
    <n v="1"/>
    <n v="0"/>
    <n v="1"/>
    <n v="0"/>
    <n v="1"/>
    <x v="1"/>
    <x v="14"/>
  </r>
  <r>
    <x v="3"/>
    <s v="AC9"/>
    <n v="1"/>
    <n v="1"/>
    <n v="0"/>
    <n v="0"/>
    <n v="1"/>
    <n v="0"/>
    <n v="1"/>
    <x v="0"/>
    <x v="6"/>
  </r>
  <r>
    <x v="6"/>
    <s v="AC6"/>
    <n v="0"/>
    <n v="0"/>
    <n v="1"/>
    <n v="0"/>
    <n v="1"/>
    <n v="0"/>
    <n v="1"/>
    <x v="1"/>
    <x v="2"/>
  </r>
  <r>
    <x v="6"/>
    <s v="AC6"/>
    <n v="0"/>
    <n v="0"/>
    <n v="1"/>
    <n v="0"/>
    <n v="1"/>
    <n v="0"/>
    <n v="1"/>
    <x v="1"/>
    <x v="10"/>
  </r>
  <r>
    <x v="7"/>
    <s v="AC7"/>
    <n v="0"/>
    <n v="1"/>
    <n v="0"/>
    <n v="1"/>
    <n v="0"/>
    <n v="0"/>
    <n v="0"/>
    <x v="1"/>
    <x v="12"/>
  </r>
  <r>
    <x v="7"/>
    <s v="AC7"/>
    <n v="0"/>
    <n v="1"/>
    <n v="0"/>
    <n v="1"/>
    <n v="0"/>
    <n v="0"/>
    <n v="0"/>
    <x v="1"/>
    <x v="7"/>
  </r>
  <r>
    <x v="7"/>
    <s v="AC7"/>
    <n v="0"/>
    <n v="1"/>
    <n v="0"/>
    <n v="1"/>
    <n v="0"/>
    <n v="0"/>
    <n v="0"/>
    <x v="1"/>
    <x v="8"/>
  </r>
  <r>
    <x v="2"/>
    <s v="AC5"/>
    <n v="0"/>
    <n v="0"/>
    <n v="0"/>
    <n v="1"/>
    <n v="1"/>
    <n v="0"/>
    <n v="0"/>
    <x v="0"/>
    <x v="2"/>
  </r>
  <r>
    <x v="8"/>
    <s v="AC8"/>
    <n v="0"/>
    <n v="1"/>
    <n v="0"/>
    <n v="1"/>
    <n v="0"/>
    <n v="0"/>
    <n v="0"/>
    <x v="1"/>
    <x v="1"/>
  </r>
  <r>
    <x v="9"/>
    <s v="AC25"/>
    <n v="0"/>
    <n v="1"/>
    <n v="0"/>
    <n v="1"/>
    <n v="0"/>
    <n v="0"/>
    <n v="1"/>
    <x v="0"/>
    <x v="10"/>
  </r>
  <r>
    <x v="9"/>
    <s v="AC25"/>
    <n v="0"/>
    <n v="1"/>
    <n v="0"/>
    <n v="1"/>
    <n v="0"/>
    <n v="0"/>
    <n v="1"/>
    <x v="0"/>
    <x v="13"/>
  </r>
  <r>
    <x v="0"/>
    <s v="AC1"/>
    <n v="0"/>
    <n v="1"/>
    <n v="0"/>
    <n v="0"/>
    <n v="1"/>
    <n v="0"/>
    <n v="0"/>
    <x v="0"/>
    <x v="8"/>
  </r>
  <r>
    <x v="8"/>
    <s v="AC8"/>
    <n v="0"/>
    <n v="1"/>
    <n v="0"/>
    <n v="1"/>
    <n v="0"/>
    <n v="0"/>
    <n v="0"/>
    <x v="1"/>
    <x v="15"/>
  </r>
  <r>
    <x v="10"/>
    <s v="AC26"/>
    <n v="0"/>
    <n v="1"/>
    <n v="0"/>
    <n v="0"/>
    <n v="0"/>
    <n v="1"/>
    <n v="1"/>
    <x v="0"/>
    <x v="3"/>
  </r>
  <r>
    <x v="8"/>
    <s v="AC8"/>
    <n v="0"/>
    <n v="1"/>
    <n v="0"/>
    <n v="1"/>
    <n v="0"/>
    <n v="0"/>
    <n v="0"/>
    <x v="1"/>
    <x v="8"/>
  </r>
  <r>
    <x v="8"/>
    <s v="AC8"/>
    <n v="0"/>
    <n v="1"/>
    <n v="0"/>
    <n v="1"/>
    <n v="0"/>
    <n v="0"/>
    <n v="0"/>
    <x v="1"/>
    <x v="6"/>
  </r>
  <r>
    <x v="2"/>
    <s v="AC5"/>
    <n v="0"/>
    <n v="0"/>
    <n v="0"/>
    <n v="1"/>
    <n v="1"/>
    <n v="0"/>
    <n v="0"/>
    <x v="0"/>
    <x v="13"/>
  </r>
  <r>
    <x v="8"/>
    <s v="AC8"/>
    <n v="0"/>
    <n v="1"/>
    <n v="0"/>
    <n v="1"/>
    <n v="0"/>
    <n v="0"/>
    <n v="0"/>
    <x v="1"/>
    <x v="3"/>
  </r>
  <r>
    <x v="9"/>
    <s v="AC25"/>
    <n v="0"/>
    <n v="1"/>
    <n v="0"/>
    <n v="1"/>
    <n v="0"/>
    <n v="0"/>
    <n v="1"/>
    <x v="0"/>
    <x v="0"/>
  </r>
  <r>
    <x v="0"/>
    <s v="AC1"/>
    <n v="0"/>
    <n v="1"/>
    <n v="0"/>
    <n v="0"/>
    <n v="1"/>
    <n v="0"/>
    <n v="0"/>
    <x v="0"/>
    <x v="8"/>
  </r>
  <r>
    <x v="8"/>
    <s v="AC8"/>
    <n v="0"/>
    <n v="1"/>
    <n v="0"/>
    <n v="1"/>
    <n v="0"/>
    <n v="0"/>
    <n v="0"/>
    <x v="1"/>
    <x v="5"/>
  </r>
  <r>
    <x v="8"/>
    <s v="AC8"/>
    <n v="0"/>
    <n v="1"/>
    <n v="0"/>
    <n v="1"/>
    <n v="0"/>
    <n v="0"/>
    <n v="0"/>
    <x v="1"/>
    <x v="10"/>
  </r>
  <r>
    <x v="9"/>
    <s v="AC25"/>
    <n v="0"/>
    <n v="1"/>
    <n v="0"/>
    <n v="1"/>
    <n v="0"/>
    <n v="0"/>
    <n v="1"/>
    <x v="0"/>
    <x v="10"/>
  </r>
  <r>
    <x v="8"/>
    <s v="AC8"/>
    <n v="0"/>
    <n v="1"/>
    <n v="0"/>
    <n v="1"/>
    <n v="0"/>
    <n v="0"/>
    <n v="0"/>
    <x v="1"/>
    <x v="8"/>
  </r>
  <r>
    <x v="8"/>
    <s v="AC8"/>
    <n v="0"/>
    <n v="1"/>
    <n v="0"/>
    <n v="1"/>
    <n v="0"/>
    <n v="0"/>
    <n v="0"/>
    <x v="1"/>
    <x v="3"/>
  </r>
  <r>
    <x v="8"/>
    <s v="AC8"/>
    <n v="0"/>
    <n v="1"/>
    <n v="0"/>
    <n v="1"/>
    <n v="0"/>
    <n v="0"/>
    <n v="0"/>
    <x v="1"/>
    <x v="9"/>
  </r>
  <r>
    <x v="2"/>
    <s v="AC5"/>
    <n v="0"/>
    <n v="0"/>
    <n v="0"/>
    <n v="1"/>
    <n v="1"/>
    <n v="0"/>
    <n v="0"/>
    <x v="0"/>
    <x v="7"/>
  </r>
  <r>
    <x v="11"/>
    <s v="AC10"/>
    <n v="1"/>
    <n v="1"/>
    <n v="1"/>
    <n v="0"/>
    <n v="0"/>
    <n v="1"/>
    <n v="0"/>
    <x v="1"/>
    <x v="1"/>
  </r>
  <r>
    <x v="11"/>
    <s v="AC10"/>
    <n v="1"/>
    <n v="1"/>
    <n v="1"/>
    <n v="0"/>
    <n v="0"/>
    <n v="1"/>
    <n v="0"/>
    <x v="1"/>
    <x v="9"/>
  </r>
  <r>
    <x v="12"/>
    <s v="AC11"/>
    <n v="0"/>
    <n v="0"/>
    <n v="1"/>
    <n v="1"/>
    <n v="0"/>
    <n v="1"/>
    <n v="0"/>
    <x v="1"/>
    <x v="4"/>
  </r>
  <r>
    <x v="13"/>
    <s v="AC12"/>
    <n v="0"/>
    <n v="1"/>
    <n v="0"/>
    <n v="1"/>
    <n v="0"/>
    <n v="1"/>
    <n v="0"/>
    <x v="1"/>
    <x v="5"/>
  </r>
  <r>
    <x v="0"/>
    <s v="AC1"/>
    <n v="0"/>
    <n v="0"/>
    <n v="0"/>
    <n v="0"/>
    <n v="1"/>
    <n v="0"/>
    <n v="0"/>
    <x v="0"/>
    <x v="9"/>
  </r>
  <r>
    <x v="14"/>
    <s v="AC28"/>
    <n v="1"/>
    <n v="1"/>
    <n v="1"/>
    <n v="0"/>
    <n v="1"/>
    <n v="1"/>
    <n v="1"/>
    <x v="0"/>
    <x v="3"/>
  </r>
  <r>
    <x v="13"/>
    <s v="AC12"/>
    <n v="0"/>
    <n v="1"/>
    <n v="0"/>
    <n v="1"/>
    <n v="0"/>
    <n v="1"/>
    <n v="0"/>
    <x v="1"/>
    <x v="13"/>
  </r>
  <r>
    <x v="13"/>
    <s v="AC12"/>
    <n v="0"/>
    <n v="1"/>
    <n v="0"/>
    <n v="1"/>
    <n v="0"/>
    <n v="1"/>
    <n v="0"/>
    <x v="1"/>
    <x v="6"/>
  </r>
  <r>
    <x v="13"/>
    <s v="AC12"/>
    <n v="0"/>
    <n v="1"/>
    <n v="0"/>
    <n v="1"/>
    <n v="0"/>
    <n v="1"/>
    <n v="0"/>
    <x v="1"/>
    <x v="3"/>
  </r>
  <r>
    <x v="0"/>
    <s v="AC1"/>
    <n v="0"/>
    <n v="1"/>
    <n v="0"/>
    <n v="0"/>
    <n v="1"/>
    <n v="0"/>
    <n v="0"/>
    <x v="0"/>
    <x v="5"/>
  </r>
  <r>
    <x v="13"/>
    <s v="AC12"/>
    <n v="0"/>
    <n v="1"/>
    <n v="0"/>
    <n v="1"/>
    <n v="0"/>
    <n v="1"/>
    <n v="0"/>
    <x v="1"/>
    <x v="16"/>
  </r>
  <r>
    <x v="15"/>
    <s v="AC23"/>
    <n v="1"/>
    <n v="1"/>
    <n v="1"/>
    <n v="0"/>
    <n v="1"/>
    <n v="1"/>
    <n v="1"/>
    <x v="1"/>
    <x v="14"/>
  </r>
  <r>
    <x v="9"/>
    <s v="AC25"/>
    <n v="0"/>
    <n v="1"/>
    <n v="0"/>
    <n v="1"/>
    <n v="0"/>
    <n v="0"/>
    <n v="1"/>
    <x v="0"/>
    <x v="13"/>
  </r>
  <r>
    <x v="16"/>
    <s v="AC13"/>
    <n v="1"/>
    <n v="1"/>
    <n v="0"/>
    <n v="1"/>
    <n v="0"/>
    <n v="1"/>
    <n v="0"/>
    <x v="1"/>
    <x v="15"/>
  </r>
  <r>
    <x v="9"/>
    <s v="AC25"/>
    <n v="0"/>
    <n v="1"/>
    <n v="0"/>
    <n v="1"/>
    <n v="0"/>
    <n v="0"/>
    <n v="1"/>
    <x v="0"/>
    <x v="15"/>
  </r>
  <r>
    <x v="17"/>
    <s v="AC14"/>
    <n v="0"/>
    <n v="0"/>
    <n v="1"/>
    <n v="0"/>
    <n v="0"/>
    <n v="0"/>
    <n v="0"/>
    <x v="1"/>
    <x v="9"/>
  </r>
  <r>
    <x v="2"/>
    <s v="AC5"/>
    <n v="0"/>
    <n v="0"/>
    <n v="0"/>
    <n v="1"/>
    <n v="1"/>
    <n v="0"/>
    <n v="0"/>
    <x v="0"/>
    <x v="16"/>
  </r>
  <r>
    <x v="9"/>
    <s v="AC25"/>
    <n v="0"/>
    <n v="1"/>
    <n v="0"/>
    <n v="1"/>
    <n v="0"/>
    <n v="0"/>
    <n v="1"/>
    <x v="0"/>
    <x v="16"/>
  </r>
  <r>
    <x v="17"/>
    <s v="AC14"/>
    <n v="0"/>
    <n v="0"/>
    <n v="1"/>
    <n v="0"/>
    <n v="0"/>
    <n v="0"/>
    <n v="0"/>
    <x v="1"/>
    <x v="15"/>
  </r>
  <r>
    <x v="18"/>
    <s v="AC15"/>
    <n v="0"/>
    <n v="1"/>
    <n v="0"/>
    <n v="1"/>
    <n v="0"/>
    <n v="0"/>
    <n v="0"/>
    <x v="1"/>
    <x v="10"/>
  </r>
  <r>
    <x v="18"/>
    <s v="AC15"/>
    <n v="0"/>
    <n v="1"/>
    <n v="0"/>
    <n v="1"/>
    <n v="0"/>
    <n v="0"/>
    <n v="0"/>
    <x v="1"/>
    <x v="8"/>
  </r>
  <r>
    <x v="19"/>
    <s v="AC30"/>
    <n v="0"/>
    <n v="1"/>
    <n v="1"/>
    <n v="0"/>
    <n v="1"/>
    <n v="0"/>
    <n v="1"/>
    <x v="0"/>
    <x v="1"/>
  </r>
  <r>
    <x v="2"/>
    <s v="AC5"/>
    <n v="0"/>
    <n v="0"/>
    <n v="0"/>
    <n v="1"/>
    <n v="1"/>
    <n v="0"/>
    <n v="0"/>
    <x v="0"/>
    <x v="2"/>
  </r>
  <r>
    <x v="0"/>
    <s v="AC1"/>
    <n v="0"/>
    <n v="1"/>
    <n v="0"/>
    <n v="0"/>
    <n v="1"/>
    <n v="0"/>
    <n v="0"/>
    <x v="0"/>
    <x v="10"/>
  </r>
  <r>
    <x v="18"/>
    <s v="AC15"/>
    <n v="0"/>
    <n v="1"/>
    <n v="0"/>
    <n v="1"/>
    <n v="0"/>
    <n v="0"/>
    <n v="0"/>
    <x v="1"/>
    <x v="16"/>
  </r>
  <r>
    <x v="18"/>
    <s v="AC15"/>
    <n v="0"/>
    <n v="1"/>
    <n v="0"/>
    <n v="1"/>
    <n v="0"/>
    <n v="0"/>
    <n v="0"/>
    <x v="1"/>
    <x v="7"/>
  </r>
  <r>
    <x v="20"/>
    <s v="AC16"/>
    <n v="1"/>
    <n v="1"/>
    <n v="1"/>
    <n v="0"/>
    <n v="1"/>
    <n v="1"/>
    <n v="1"/>
    <x v="0"/>
    <x v="13"/>
  </r>
  <r>
    <x v="20"/>
    <s v="AC16"/>
    <n v="1"/>
    <n v="1"/>
    <n v="1"/>
    <n v="0"/>
    <n v="1"/>
    <n v="1"/>
    <n v="1"/>
    <x v="0"/>
    <x v="1"/>
  </r>
  <r>
    <x v="21"/>
    <s v="AC17"/>
    <n v="0"/>
    <n v="1"/>
    <n v="1"/>
    <n v="0"/>
    <n v="1"/>
    <n v="1"/>
    <n v="0"/>
    <x v="1"/>
    <x v="9"/>
  </r>
  <r>
    <x v="0"/>
    <s v="AC1"/>
    <n v="0"/>
    <n v="1"/>
    <n v="0"/>
    <n v="0"/>
    <n v="1"/>
    <n v="0"/>
    <n v="0"/>
    <x v="0"/>
    <x v="12"/>
  </r>
  <r>
    <x v="0"/>
    <s v="AC1"/>
    <n v="0"/>
    <n v="1"/>
    <n v="0"/>
    <n v="0"/>
    <n v="1"/>
    <n v="0"/>
    <n v="0"/>
    <x v="0"/>
    <x v="16"/>
  </r>
  <r>
    <x v="2"/>
    <s v="AC5"/>
    <n v="0"/>
    <n v="0"/>
    <n v="0"/>
    <n v="1"/>
    <n v="1"/>
    <n v="0"/>
    <n v="0"/>
    <x v="0"/>
    <x v="10"/>
  </r>
  <r>
    <x v="21"/>
    <s v="AC17"/>
    <n v="0"/>
    <n v="1"/>
    <n v="1"/>
    <n v="0"/>
    <n v="1"/>
    <n v="1"/>
    <n v="0"/>
    <x v="1"/>
    <x v="1"/>
  </r>
  <r>
    <x v="22"/>
    <s v="AC24"/>
    <n v="0"/>
    <n v="1"/>
    <n v="0"/>
    <n v="0"/>
    <n v="1"/>
    <n v="0"/>
    <n v="1"/>
    <x v="0"/>
    <x v="8"/>
  </r>
  <r>
    <x v="9"/>
    <s v="AC25"/>
    <n v="0"/>
    <n v="1"/>
    <n v="0"/>
    <n v="1"/>
    <n v="0"/>
    <n v="0"/>
    <n v="1"/>
    <x v="0"/>
    <x v="0"/>
  </r>
  <r>
    <x v="21"/>
    <s v="AC17"/>
    <n v="0"/>
    <n v="1"/>
    <n v="1"/>
    <n v="0"/>
    <n v="1"/>
    <n v="1"/>
    <n v="0"/>
    <x v="1"/>
    <x v="11"/>
  </r>
  <r>
    <x v="21"/>
    <s v="AC17"/>
    <n v="0"/>
    <n v="1"/>
    <n v="1"/>
    <n v="0"/>
    <n v="1"/>
    <n v="1"/>
    <n v="0"/>
    <x v="1"/>
    <x v="6"/>
  </r>
  <r>
    <x v="23"/>
    <s v="AC18"/>
    <n v="1"/>
    <n v="1"/>
    <n v="0"/>
    <n v="0"/>
    <n v="0"/>
    <n v="0"/>
    <n v="0"/>
    <x v="1"/>
    <x v="3"/>
  </r>
  <r>
    <x v="24"/>
    <s v="AC19"/>
    <n v="0"/>
    <n v="1"/>
    <n v="0"/>
    <n v="1"/>
    <n v="0"/>
    <n v="0"/>
    <n v="0"/>
    <x v="1"/>
    <x v="16"/>
  </r>
  <r>
    <x v="25"/>
    <s v="AC20"/>
    <n v="0"/>
    <n v="1"/>
    <n v="0"/>
    <n v="0"/>
    <n v="1"/>
    <n v="0"/>
    <n v="0"/>
    <x v="1"/>
    <x v="2"/>
  </r>
  <r>
    <x v="2"/>
    <s v="AC5"/>
    <n v="0"/>
    <n v="0"/>
    <n v="0"/>
    <n v="1"/>
    <n v="1"/>
    <n v="0"/>
    <n v="0"/>
    <x v="0"/>
    <x v="17"/>
  </r>
  <r>
    <x v="26"/>
    <s v="AC21"/>
    <n v="1"/>
    <n v="1"/>
    <n v="1"/>
    <n v="0"/>
    <n v="0"/>
    <n v="0"/>
    <n v="0"/>
    <x v="1"/>
    <x v="5"/>
  </r>
  <r>
    <x v="27"/>
    <s v="AC22"/>
    <n v="0"/>
    <n v="1"/>
    <n v="0"/>
    <n v="0"/>
    <n v="1"/>
    <n v="0"/>
    <n v="0"/>
    <x v="1"/>
    <x v="5"/>
  </r>
  <r>
    <x v="20"/>
    <s v="AC16"/>
    <n v="1"/>
    <n v="1"/>
    <n v="0"/>
    <n v="0"/>
    <n v="1"/>
    <n v="1"/>
    <n v="0"/>
    <x v="0"/>
    <x v="1"/>
  </r>
  <r>
    <x v="28"/>
    <s v="AC27"/>
    <n v="0"/>
    <n v="1"/>
    <n v="0"/>
    <n v="0"/>
    <n v="0"/>
    <n v="1"/>
    <n v="0"/>
    <x v="1"/>
    <x v="16"/>
  </r>
  <r>
    <x v="29"/>
    <s v="AC29"/>
    <n v="1"/>
    <n v="1"/>
    <n v="0"/>
    <n v="1"/>
    <n v="0"/>
    <n v="1"/>
    <n v="0"/>
    <x v="1"/>
    <x v="15"/>
  </r>
  <r>
    <x v="0"/>
    <s v="AC1"/>
    <n v="0"/>
    <n v="0"/>
    <n v="0"/>
    <n v="1"/>
    <n v="1"/>
    <n v="0"/>
    <n v="0"/>
    <x v="0"/>
    <x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0">
  <r>
    <s v="PUNCION"/>
    <x v="0"/>
    <n v="0"/>
    <n v="1"/>
    <n v="0"/>
    <n v="0"/>
    <n v="1"/>
    <n v="0"/>
    <n v="0"/>
    <x v="0"/>
    <x v="0"/>
  </r>
  <r>
    <s v="TRAUMATISMO SUP"/>
    <x v="1"/>
    <n v="1"/>
    <n v="1"/>
    <n v="0"/>
    <n v="1"/>
    <n v="1"/>
    <n v="0"/>
    <n v="0"/>
    <x v="1"/>
    <x v="1"/>
  </r>
  <r>
    <s v="QUEMADURAS MULT"/>
    <x v="2"/>
    <n v="0"/>
    <n v="0"/>
    <n v="0"/>
    <n v="1"/>
    <n v="1"/>
    <n v="0"/>
    <n v="0"/>
    <x v="0"/>
    <x v="0"/>
  </r>
  <r>
    <s v="URTICARIA ALE_A"/>
    <x v="3"/>
    <n v="1"/>
    <n v="1"/>
    <n v="0"/>
    <n v="0"/>
    <n v="1"/>
    <n v="0"/>
    <n v="1"/>
    <x v="0"/>
    <x v="2"/>
  </r>
  <r>
    <s v="TRAUMATISMO SUP"/>
    <x v="1"/>
    <n v="1"/>
    <n v="1"/>
    <n v="0"/>
    <n v="1"/>
    <n v="1"/>
    <n v="0"/>
    <n v="0"/>
    <x v="1"/>
    <x v="3"/>
  </r>
  <r>
    <s v="TRAUMATISMO SUP"/>
    <x v="1"/>
    <n v="1"/>
    <n v="1"/>
    <n v="0"/>
    <n v="1"/>
    <n v="1"/>
    <n v="0"/>
    <n v="0"/>
    <x v="1"/>
    <x v="4"/>
  </r>
  <r>
    <s v="TRAUMATISMO SUP"/>
    <x v="1"/>
    <n v="1"/>
    <n v="1"/>
    <n v="0"/>
    <n v="1"/>
    <n v="1"/>
    <n v="0"/>
    <n v="0"/>
    <x v="1"/>
    <x v="5"/>
  </r>
  <r>
    <s v="URTICARIA ALE_A"/>
    <x v="3"/>
    <n v="1"/>
    <n v="1"/>
    <n v="0"/>
    <n v="0"/>
    <n v="1"/>
    <n v="0"/>
    <n v="1"/>
    <x v="0"/>
    <x v="0"/>
  </r>
  <r>
    <s v="PUNCION"/>
    <x v="0"/>
    <n v="0"/>
    <n v="0"/>
    <n v="0"/>
    <n v="1"/>
    <n v="1"/>
    <n v="0"/>
    <n v="0"/>
    <x v="0"/>
    <x v="6"/>
  </r>
  <r>
    <s v="INSUFICIENCIA RESP"/>
    <x v="4"/>
    <n v="1"/>
    <n v="0"/>
    <n v="1"/>
    <n v="0"/>
    <n v="1"/>
    <n v="0"/>
    <n v="1"/>
    <x v="1"/>
    <x v="7"/>
  </r>
  <r>
    <s v="URTICARIA ALE_A"/>
    <x v="3"/>
    <n v="1"/>
    <n v="1"/>
    <n v="0"/>
    <n v="0"/>
    <n v="1"/>
    <n v="0"/>
    <n v="1"/>
    <x v="0"/>
    <x v="8"/>
  </r>
  <r>
    <s v="INSUFICIENCIA RESP"/>
    <x v="4"/>
    <n v="1"/>
    <n v="0"/>
    <n v="1"/>
    <n v="0"/>
    <n v="1"/>
    <n v="0"/>
    <n v="1"/>
    <x v="1"/>
    <x v="9"/>
  </r>
  <r>
    <s v="INSUFICIENCIA RESP"/>
    <x v="4"/>
    <n v="1"/>
    <n v="0"/>
    <n v="1"/>
    <n v="0"/>
    <n v="1"/>
    <n v="0"/>
    <n v="1"/>
    <x v="1"/>
    <x v="10"/>
  </r>
  <r>
    <s v="QUEMADURAS MULT"/>
    <x v="2"/>
    <n v="0"/>
    <n v="0"/>
    <n v="0"/>
    <n v="1"/>
    <n v="1"/>
    <n v="0"/>
    <n v="0"/>
    <x v="0"/>
    <x v="4"/>
  </r>
  <r>
    <s v="PUNCION"/>
    <x v="0"/>
    <n v="0"/>
    <n v="0"/>
    <n v="0"/>
    <n v="1"/>
    <n v="1"/>
    <n v="0"/>
    <n v="0"/>
    <x v="0"/>
    <x v="2"/>
  </r>
  <r>
    <s v="INSUFICIENCIA RESP"/>
    <x v="4"/>
    <n v="1"/>
    <n v="0"/>
    <n v="1"/>
    <n v="0"/>
    <n v="1"/>
    <n v="0"/>
    <n v="1"/>
    <x v="1"/>
    <x v="7"/>
  </r>
  <r>
    <s v="INFECCION BACT"/>
    <x v="5"/>
    <n v="0"/>
    <n v="0"/>
    <n v="1"/>
    <n v="0"/>
    <n v="1"/>
    <n v="0"/>
    <n v="1"/>
    <x v="1"/>
    <x v="11"/>
  </r>
  <r>
    <s v="INFECCION BACT"/>
    <x v="5"/>
    <n v="0"/>
    <n v="0"/>
    <n v="1"/>
    <n v="0"/>
    <n v="1"/>
    <n v="0"/>
    <n v="1"/>
    <x v="1"/>
    <x v="5"/>
  </r>
  <r>
    <s v="INFECCION BACT"/>
    <x v="5"/>
    <n v="0"/>
    <n v="0"/>
    <n v="1"/>
    <n v="0"/>
    <n v="1"/>
    <n v="0"/>
    <n v="1"/>
    <x v="1"/>
    <x v="7"/>
  </r>
  <r>
    <s v="INFECCION BACT"/>
    <x v="5"/>
    <n v="0"/>
    <n v="0"/>
    <n v="1"/>
    <n v="0"/>
    <n v="1"/>
    <n v="0"/>
    <n v="1"/>
    <x v="1"/>
    <x v="4"/>
  </r>
  <r>
    <s v="INFECCION BACT"/>
    <x v="5"/>
    <n v="0"/>
    <n v="0"/>
    <n v="1"/>
    <n v="0"/>
    <n v="1"/>
    <n v="0"/>
    <n v="1"/>
    <x v="1"/>
    <x v="9"/>
  </r>
  <r>
    <s v="INFECCION BACT"/>
    <x v="5"/>
    <n v="0"/>
    <n v="0"/>
    <n v="1"/>
    <n v="0"/>
    <n v="1"/>
    <n v="0"/>
    <n v="1"/>
    <x v="1"/>
    <x v="12"/>
  </r>
  <r>
    <s v="QUEMADURAS MULT"/>
    <x v="2"/>
    <n v="0"/>
    <n v="0"/>
    <n v="0"/>
    <n v="1"/>
    <n v="1"/>
    <n v="0"/>
    <n v="0"/>
    <x v="0"/>
    <x v="2"/>
  </r>
  <r>
    <s v="INFECCIONES PIEL"/>
    <x v="6"/>
    <n v="0"/>
    <n v="0"/>
    <n v="1"/>
    <n v="0"/>
    <n v="1"/>
    <n v="0"/>
    <n v="1"/>
    <x v="1"/>
    <x v="13"/>
  </r>
  <r>
    <s v="PUNCION"/>
    <x v="0"/>
    <n v="0"/>
    <n v="0"/>
    <n v="0"/>
    <n v="1"/>
    <n v="1"/>
    <n v="0"/>
    <n v="0"/>
    <x v="0"/>
    <x v="4"/>
  </r>
  <r>
    <s v="INFECCIONES PIEL"/>
    <x v="6"/>
    <n v="0"/>
    <n v="0"/>
    <n v="1"/>
    <n v="0"/>
    <n v="1"/>
    <n v="0"/>
    <n v="1"/>
    <x v="1"/>
    <x v="12"/>
  </r>
  <r>
    <s v="INFECCIONES PIEL"/>
    <x v="6"/>
    <n v="0"/>
    <n v="0"/>
    <n v="1"/>
    <n v="0"/>
    <n v="1"/>
    <n v="0"/>
    <n v="1"/>
    <x v="1"/>
    <x v="14"/>
  </r>
  <r>
    <s v="URTICARIA ALE_A"/>
    <x v="3"/>
    <n v="1"/>
    <n v="1"/>
    <n v="0"/>
    <n v="0"/>
    <n v="1"/>
    <n v="0"/>
    <n v="1"/>
    <x v="0"/>
    <x v="6"/>
  </r>
  <r>
    <s v="INFECCIONES PIEL"/>
    <x v="6"/>
    <n v="0"/>
    <n v="0"/>
    <n v="1"/>
    <n v="0"/>
    <n v="1"/>
    <n v="0"/>
    <n v="1"/>
    <x v="1"/>
    <x v="2"/>
  </r>
  <r>
    <s v="INFECCIONES PIEL"/>
    <x v="6"/>
    <n v="0"/>
    <n v="0"/>
    <n v="1"/>
    <n v="0"/>
    <n v="1"/>
    <n v="0"/>
    <n v="1"/>
    <x v="1"/>
    <x v="10"/>
  </r>
  <r>
    <s v="TRAUMATISMO ANTEB"/>
    <x v="7"/>
    <n v="0"/>
    <n v="1"/>
    <n v="0"/>
    <n v="1"/>
    <n v="0"/>
    <n v="0"/>
    <n v="0"/>
    <x v="1"/>
    <x v="12"/>
  </r>
  <r>
    <s v="TRAUMATISMO ANTEB"/>
    <x v="7"/>
    <n v="0"/>
    <n v="1"/>
    <n v="0"/>
    <n v="1"/>
    <n v="0"/>
    <n v="0"/>
    <n v="0"/>
    <x v="1"/>
    <x v="7"/>
  </r>
  <r>
    <s v="TRAUMATISMO ANTEB"/>
    <x v="7"/>
    <n v="0"/>
    <n v="1"/>
    <n v="0"/>
    <n v="1"/>
    <n v="0"/>
    <n v="0"/>
    <n v="0"/>
    <x v="1"/>
    <x v="8"/>
  </r>
  <r>
    <s v="QUEMADURAS MULT"/>
    <x v="2"/>
    <n v="0"/>
    <n v="0"/>
    <n v="0"/>
    <n v="1"/>
    <n v="1"/>
    <n v="0"/>
    <n v="0"/>
    <x v="0"/>
    <x v="2"/>
  </r>
  <r>
    <s v="DESGARRO ACT"/>
    <x v="8"/>
    <n v="0"/>
    <n v="1"/>
    <n v="0"/>
    <n v="1"/>
    <n v="0"/>
    <n v="0"/>
    <n v="0"/>
    <x v="1"/>
    <x v="1"/>
  </r>
  <r>
    <s v="QUEMADURAS PRIM"/>
    <x v="9"/>
    <n v="0"/>
    <n v="1"/>
    <n v="0"/>
    <n v="1"/>
    <n v="0"/>
    <n v="0"/>
    <n v="1"/>
    <x v="0"/>
    <x v="10"/>
  </r>
  <r>
    <s v="QUEMADURAS PRIM"/>
    <x v="9"/>
    <n v="0"/>
    <n v="1"/>
    <n v="0"/>
    <n v="1"/>
    <n v="0"/>
    <n v="0"/>
    <n v="1"/>
    <x v="0"/>
    <x v="13"/>
  </r>
  <r>
    <s v="PUNCION"/>
    <x v="0"/>
    <n v="0"/>
    <n v="1"/>
    <n v="0"/>
    <n v="0"/>
    <n v="1"/>
    <n v="0"/>
    <n v="0"/>
    <x v="0"/>
    <x v="8"/>
  </r>
  <r>
    <s v="DESGARRO ACT"/>
    <x v="8"/>
    <n v="0"/>
    <n v="1"/>
    <n v="0"/>
    <n v="1"/>
    <n v="0"/>
    <n v="0"/>
    <n v="0"/>
    <x v="1"/>
    <x v="15"/>
  </r>
  <r>
    <s v="INFECCIN BACT_A"/>
    <x v="10"/>
    <n v="0"/>
    <n v="1"/>
    <n v="0"/>
    <n v="0"/>
    <n v="0"/>
    <n v="1"/>
    <n v="1"/>
    <x v="0"/>
    <x v="3"/>
  </r>
  <r>
    <s v="DESGARRO ACT"/>
    <x v="8"/>
    <n v="0"/>
    <n v="1"/>
    <n v="0"/>
    <n v="1"/>
    <n v="0"/>
    <n v="0"/>
    <n v="0"/>
    <x v="1"/>
    <x v="8"/>
  </r>
  <r>
    <s v="DESGARRO ACT"/>
    <x v="8"/>
    <n v="0"/>
    <n v="1"/>
    <n v="0"/>
    <n v="1"/>
    <n v="0"/>
    <n v="0"/>
    <n v="0"/>
    <x v="1"/>
    <x v="6"/>
  </r>
  <r>
    <s v="QUEMADURAS MULT"/>
    <x v="2"/>
    <n v="0"/>
    <n v="0"/>
    <n v="0"/>
    <n v="1"/>
    <n v="1"/>
    <n v="0"/>
    <n v="0"/>
    <x v="0"/>
    <x v="13"/>
  </r>
  <r>
    <s v="DESGARRO ACT"/>
    <x v="8"/>
    <n v="0"/>
    <n v="1"/>
    <n v="0"/>
    <n v="1"/>
    <n v="0"/>
    <n v="0"/>
    <n v="0"/>
    <x v="1"/>
    <x v="3"/>
  </r>
  <r>
    <s v="QUEMADURAS PRIM"/>
    <x v="9"/>
    <n v="0"/>
    <n v="1"/>
    <n v="0"/>
    <n v="1"/>
    <n v="0"/>
    <n v="0"/>
    <n v="1"/>
    <x v="0"/>
    <x v="0"/>
  </r>
  <r>
    <s v="PUNCION"/>
    <x v="0"/>
    <n v="0"/>
    <n v="1"/>
    <n v="0"/>
    <n v="0"/>
    <n v="1"/>
    <n v="0"/>
    <n v="0"/>
    <x v="0"/>
    <x v="8"/>
  </r>
  <r>
    <s v="DESGARRO ACT"/>
    <x v="8"/>
    <n v="0"/>
    <n v="1"/>
    <n v="0"/>
    <n v="1"/>
    <n v="0"/>
    <n v="0"/>
    <n v="0"/>
    <x v="1"/>
    <x v="5"/>
  </r>
  <r>
    <s v="DESGARRO ACT"/>
    <x v="8"/>
    <n v="0"/>
    <n v="1"/>
    <n v="0"/>
    <n v="1"/>
    <n v="0"/>
    <n v="0"/>
    <n v="0"/>
    <x v="1"/>
    <x v="10"/>
  </r>
  <r>
    <s v="QUEMADURAS PRIM"/>
    <x v="9"/>
    <n v="0"/>
    <n v="1"/>
    <n v="0"/>
    <n v="1"/>
    <n v="0"/>
    <n v="0"/>
    <n v="1"/>
    <x v="0"/>
    <x v="10"/>
  </r>
  <r>
    <s v="DESGARRO ACT"/>
    <x v="8"/>
    <n v="0"/>
    <n v="1"/>
    <n v="0"/>
    <n v="1"/>
    <n v="0"/>
    <n v="0"/>
    <n v="0"/>
    <x v="1"/>
    <x v="8"/>
  </r>
  <r>
    <s v="DESGARRO ACT"/>
    <x v="8"/>
    <n v="0"/>
    <n v="1"/>
    <n v="0"/>
    <n v="1"/>
    <n v="0"/>
    <n v="0"/>
    <n v="0"/>
    <x v="1"/>
    <x v="3"/>
  </r>
  <r>
    <s v="DESGARRO ACT"/>
    <x v="8"/>
    <n v="0"/>
    <n v="1"/>
    <n v="0"/>
    <n v="1"/>
    <n v="0"/>
    <n v="0"/>
    <n v="0"/>
    <x v="1"/>
    <x v="9"/>
  </r>
  <r>
    <s v="QUEMADURAS MULT"/>
    <x v="2"/>
    <n v="0"/>
    <n v="0"/>
    <n v="0"/>
    <n v="1"/>
    <n v="1"/>
    <n v="0"/>
    <n v="0"/>
    <x v="0"/>
    <x v="7"/>
  </r>
  <r>
    <s v="REACCION HIP"/>
    <x v="11"/>
    <n v="1"/>
    <n v="1"/>
    <n v="1"/>
    <n v="0"/>
    <n v="0"/>
    <n v="1"/>
    <n v="0"/>
    <x v="1"/>
    <x v="1"/>
  </r>
  <r>
    <s v="REACCION HIP"/>
    <x v="11"/>
    <n v="1"/>
    <n v="1"/>
    <n v="1"/>
    <n v="0"/>
    <n v="0"/>
    <n v="1"/>
    <n v="0"/>
    <x v="1"/>
    <x v="9"/>
  </r>
  <r>
    <s v="QUEMADURA CORN"/>
    <x v="12"/>
    <n v="0"/>
    <n v="0"/>
    <n v="1"/>
    <n v="1"/>
    <n v="0"/>
    <n v="1"/>
    <n v="0"/>
    <x v="1"/>
    <x v="4"/>
  </r>
  <r>
    <s v="TRAUMATISMO TEN"/>
    <x v="13"/>
    <n v="0"/>
    <n v="1"/>
    <n v="0"/>
    <n v="1"/>
    <n v="0"/>
    <n v="1"/>
    <n v="0"/>
    <x v="1"/>
    <x v="5"/>
  </r>
  <r>
    <s v="PUNCION"/>
    <x v="0"/>
    <n v="0"/>
    <n v="0"/>
    <n v="0"/>
    <n v="0"/>
    <n v="1"/>
    <n v="0"/>
    <n v="0"/>
    <x v="0"/>
    <x v="9"/>
  </r>
  <r>
    <s v="AFECC RESPIRAT"/>
    <x v="14"/>
    <n v="1"/>
    <n v="1"/>
    <n v="1"/>
    <n v="0"/>
    <n v="1"/>
    <n v="1"/>
    <n v="1"/>
    <x v="0"/>
    <x v="3"/>
  </r>
  <r>
    <s v="TRAUMATISMO TEN"/>
    <x v="13"/>
    <n v="0"/>
    <n v="1"/>
    <n v="0"/>
    <n v="1"/>
    <n v="0"/>
    <n v="1"/>
    <n v="0"/>
    <x v="1"/>
    <x v="13"/>
  </r>
  <r>
    <s v="TRAUMATISMO TEN"/>
    <x v="13"/>
    <n v="0"/>
    <n v="1"/>
    <n v="0"/>
    <n v="1"/>
    <n v="0"/>
    <n v="1"/>
    <n v="0"/>
    <x v="1"/>
    <x v="6"/>
  </r>
  <r>
    <s v="TRAUMATISMO TEN"/>
    <x v="13"/>
    <n v="0"/>
    <n v="1"/>
    <n v="0"/>
    <n v="1"/>
    <n v="0"/>
    <n v="1"/>
    <n v="0"/>
    <x v="1"/>
    <x v="3"/>
  </r>
  <r>
    <s v="PUNCION"/>
    <x v="0"/>
    <n v="0"/>
    <n v="1"/>
    <n v="0"/>
    <n v="0"/>
    <n v="1"/>
    <n v="0"/>
    <n v="0"/>
    <x v="0"/>
    <x v="5"/>
  </r>
  <r>
    <s v="TRAUMATISMO TEN"/>
    <x v="13"/>
    <n v="0"/>
    <n v="1"/>
    <n v="0"/>
    <n v="1"/>
    <n v="0"/>
    <n v="1"/>
    <n v="0"/>
    <x v="1"/>
    <x v="16"/>
  </r>
  <r>
    <s v="MIGRANA COMP_A"/>
    <x v="15"/>
    <n v="1"/>
    <n v="1"/>
    <n v="1"/>
    <n v="0"/>
    <n v="1"/>
    <n v="1"/>
    <n v="1"/>
    <x v="1"/>
    <x v="14"/>
  </r>
  <r>
    <s v="QUEMADURAS PRIM"/>
    <x v="9"/>
    <n v="0"/>
    <n v="1"/>
    <n v="0"/>
    <n v="1"/>
    <n v="0"/>
    <n v="0"/>
    <n v="1"/>
    <x v="0"/>
    <x v="13"/>
  </r>
  <r>
    <s v="TRAUMATISMO PERN"/>
    <x v="16"/>
    <n v="1"/>
    <n v="1"/>
    <n v="0"/>
    <n v="1"/>
    <n v="0"/>
    <n v="1"/>
    <n v="0"/>
    <x v="1"/>
    <x v="15"/>
  </r>
  <r>
    <s v="QUEMADURAS PRIM"/>
    <x v="9"/>
    <n v="0"/>
    <n v="1"/>
    <n v="0"/>
    <n v="1"/>
    <n v="0"/>
    <n v="0"/>
    <n v="1"/>
    <x v="0"/>
    <x v="15"/>
  </r>
  <r>
    <s v="QUEMADURA SEG"/>
    <x v="17"/>
    <n v="0"/>
    <n v="0"/>
    <n v="1"/>
    <n v="0"/>
    <n v="0"/>
    <n v="0"/>
    <n v="0"/>
    <x v="1"/>
    <x v="9"/>
  </r>
  <r>
    <s v="QUEMADURAS MULT"/>
    <x v="2"/>
    <n v="0"/>
    <n v="0"/>
    <n v="0"/>
    <n v="1"/>
    <n v="1"/>
    <n v="0"/>
    <n v="0"/>
    <x v="0"/>
    <x v="16"/>
  </r>
  <r>
    <s v="QUEMADURAS PRIM"/>
    <x v="9"/>
    <n v="0"/>
    <n v="1"/>
    <n v="0"/>
    <n v="1"/>
    <n v="0"/>
    <n v="0"/>
    <n v="1"/>
    <x v="0"/>
    <x v="16"/>
  </r>
  <r>
    <s v="QUEMADURA SEG"/>
    <x v="17"/>
    <n v="0"/>
    <n v="0"/>
    <n v="1"/>
    <n v="0"/>
    <n v="0"/>
    <n v="0"/>
    <n v="0"/>
    <x v="1"/>
    <x v="15"/>
  </r>
  <r>
    <s v="HERIDAS MULT M"/>
    <x v="18"/>
    <n v="0"/>
    <n v="1"/>
    <n v="0"/>
    <n v="1"/>
    <n v="0"/>
    <n v="0"/>
    <n v="0"/>
    <x v="1"/>
    <x v="10"/>
  </r>
  <r>
    <s v="HERIDAS MULT M"/>
    <x v="18"/>
    <n v="0"/>
    <n v="1"/>
    <n v="0"/>
    <n v="1"/>
    <n v="0"/>
    <n v="0"/>
    <n v="0"/>
    <x v="1"/>
    <x v="8"/>
  </r>
  <r>
    <s v="INFECCIN BACT_B"/>
    <x v="19"/>
    <n v="0"/>
    <n v="1"/>
    <n v="1"/>
    <n v="0"/>
    <n v="1"/>
    <n v="0"/>
    <n v="1"/>
    <x v="0"/>
    <x v="1"/>
  </r>
  <r>
    <s v="QUEMADURAS MULT"/>
    <x v="2"/>
    <n v="0"/>
    <n v="0"/>
    <n v="0"/>
    <n v="1"/>
    <n v="1"/>
    <n v="0"/>
    <n v="0"/>
    <x v="0"/>
    <x v="2"/>
  </r>
  <r>
    <s v="PUNCION"/>
    <x v="0"/>
    <n v="0"/>
    <n v="1"/>
    <n v="0"/>
    <n v="0"/>
    <n v="1"/>
    <n v="0"/>
    <n v="0"/>
    <x v="0"/>
    <x v="10"/>
  </r>
  <r>
    <s v="HERIDAS MULT M"/>
    <x v="18"/>
    <n v="0"/>
    <n v="1"/>
    <n v="0"/>
    <n v="1"/>
    <n v="0"/>
    <n v="0"/>
    <n v="0"/>
    <x v="1"/>
    <x v="16"/>
  </r>
  <r>
    <s v="HERIDAS MULT M"/>
    <x v="18"/>
    <n v="0"/>
    <n v="1"/>
    <n v="0"/>
    <n v="1"/>
    <n v="0"/>
    <n v="0"/>
    <n v="0"/>
    <x v="1"/>
    <x v="7"/>
  </r>
  <r>
    <s v="MIGRANA COMP_B"/>
    <x v="20"/>
    <n v="1"/>
    <n v="1"/>
    <n v="1"/>
    <n v="0"/>
    <n v="1"/>
    <n v="1"/>
    <n v="1"/>
    <x v="0"/>
    <x v="13"/>
  </r>
  <r>
    <s v="MIGRANA COMP_B"/>
    <x v="20"/>
    <n v="1"/>
    <n v="1"/>
    <n v="1"/>
    <n v="0"/>
    <n v="1"/>
    <n v="1"/>
    <n v="1"/>
    <x v="0"/>
    <x v="1"/>
  </r>
  <r>
    <s v="TRAUMATISMOS CUER"/>
    <x v="21"/>
    <n v="0"/>
    <n v="1"/>
    <n v="1"/>
    <n v="0"/>
    <n v="1"/>
    <n v="1"/>
    <n v="0"/>
    <x v="1"/>
    <x v="9"/>
  </r>
  <r>
    <s v="PUNCION"/>
    <x v="0"/>
    <n v="0"/>
    <n v="1"/>
    <n v="0"/>
    <n v="0"/>
    <n v="1"/>
    <n v="0"/>
    <n v="0"/>
    <x v="0"/>
    <x v="12"/>
  </r>
  <r>
    <s v="PUNCION"/>
    <x v="0"/>
    <n v="0"/>
    <n v="1"/>
    <n v="0"/>
    <n v="0"/>
    <n v="1"/>
    <n v="0"/>
    <n v="0"/>
    <x v="0"/>
    <x v="16"/>
  </r>
  <r>
    <s v="QUEMADURAS MULT"/>
    <x v="2"/>
    <n v="0"/>
    <n v="0"/>
    <n v="0"/>
    <n v="1"/>
    <n v="1"/>
    <n v="0"/>
    <n v="0"/>
    <x v="0"/>
    <x v="10"/>
  </r>
  <r>
    <s v="TRAUMATISMOS CUER"/>
    <x v="21"/>
    <n v="0"/>
    <n v="1"/>
    <n v="1"/>
    <n v="0"/>
    <n v="1"/>
    <n v="1"/>
    <n v="0"/>
    <x v="1"/>
    <x v="1"/>
  </r>
  <r>
    <s v="URTICARIA ALE_B"/>
    <x v="22"/>
    <n v="0"/>
    <n v="1"/>
    <n v="0"/>
    <n v="0"/>
    <n v="1"/>
    <n v="0"/>
    <n v="1"/>
    <x v="0"/>
    <x v="8"/>
  </r>
  <r>
    <s v="QUEMADURAS PRIM"/>
    <x v="9"/>
    <n v="0"/>
    <n v="1"/>
    <n v="0"/>
    <n v="1"/>
    <n v="0"/>
    <n v="0"/>
    <n v="1"/>
    <x v="0"/>
    <x v="0"/>
  </r>
  <r>
    <s v="TRAUMATISMOS CUER"/>
    <x v="21"/>
    <n v="0"/>
    <n v="1"/>
    <n v="1"/>
    <n v="0"/>
    <n v="1"/>
    <n v="1"/>
    <n v="0"/>
    <x v="1"/>
    <x v="11"/>
  </r>
  <r>
    <s v="TRAUMATISMOS CUER"/>
    <x v="21"/>
    <n v="0"/>
    <n v="1"/>
    <n v="1"/>
    <n v="0"/>
    <n v="1"/>
    <n v="1"/>
    <n v="0"/>
    <x v="1"/>
    <x v="6"/>
  </r>
  <r>
    <s v="FRACTURA PIER"/>
    <x v="23"/>
    <n v="1"/>
    <n v="1"/>
    <n v="0"/>
    <n v="0"/>
    <n v="0"/>
    <n v="0"/>
    <n v="0"/>
    <x v="1"/>
    <x v="3"/>
  </r>
  <r>
    <s v="SECUELAS CAB"/>
    <x v="24"/>
    <n v="0"/>
    <n v="1"/>
    <n v="0"/>
    <n v="1"/>
    <n v="0"/>
    <n v="0"/>
    <n v="0"/>
    <x v="1"/>
    <x v="16"/>
  </r>
  <r>
    <s v="AMPUTACION "/>
    <x v="25"/>
    <n v="0"/>
    <n v="1"/>
    <n v="0"/>
    <n v="0"/>
    <n v="1"/>
    <n v="0"/>
    <n v="0"/>
    <x v="1"/>
    <x v="2"/>
  </r>
  <r>
    <s v="QUEMADURAS MULT"/>
    <x v="2"/>
    <n v="0"/>
    <n v="0"/>
    <n v="0"/>
    <n v="1"/>
    <n v="1"/>
    <n v="0"/>
    <n v="0"/>
    <x v="0"/>
    <x v="17"/>
  </r>
  <r>
    <s v="TRAUMATISMO B"/>
    <x v="26"/>
    <n v="1"/>
    <n v="1"/>
    <n v="1"/>
    <n v="0"/>
    <n v="0"/>
    <n v="0"/>
    <n v="0"/>
    <x v="1"/>
    <x v="5"/>
  </r>
  <r>
    <s v="FRACTURA HOM"/>
    <x v="27"/>
    <n v="0"/>
    <n v="1"/>
    <n v="0"/>
    <n v="0"/>
    <n v="1"/>
    <n v="0"/>
    <n v="0"/>
    <x v="1"/>
    <x v="5"/>
  </r>
  <r>
    <s v="MIGRANA COMP_B"/>
    <x v="20"/>
    <n v="1"/>
    <n v="1"/>
    <n v="0"/>
    <n v="0"/>
    <n v="1"/>
    <n v="1"/>
    <n v="0"/>
    <x v="0"/>
    <x v="1"/>
  </r>
  <r>
    <s v="QUEMADURA TOB"/>
    <x v="28"/>
    <n v="0"/>
    <n v="1"/>
    <n v="0"/>
    <n v="0"/>
    <n v="0"/>
    <n v="1"/>
    <n v="0"/>
    <x v="1"/>
    <x v="16"/>
  </r>
  <r>
    <s v="SECUELAS DE TRAUM"/>
    <x v="29"/>
    <n v="1"/>
    <n v="1"/>
    <n v="0"/>
    <n v="1"/>
    <n v="0"/>
    <n v="1"/>
    <n v="0"/>
    <x v="1"/>
    <x v="15"/>
  </r>
  <r>
    <s v="PUNCION"/>
    <x v="0"/>
    <n v="0"/>
    <n v="0"/>
    <n v="0"/>
    <n v="1"/>
    <n v="1"/>
    <n v="0"/>
    <n v="0"/>
    <x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Dinámica10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7" indent="0" outline="1" outlineData="1" multipleFieldFilters="0">
  <location ref="A3:A4" firstHeaderRow="1" firstDataRow="1" firstDataCol="1" rowPageCount="1" colPageCount="1"/>
  <pivotFields count="11">
    <pivotField axis="axisRow" showAll="0">
      <items count="61">
        <item m="1" x="38"/>
        <item m="1" x="44"/>
        <item m="1" x="31"/>
        <item m="1" x="49"/>
        <item m="1" x="43"/>
        <item m="1" x="37"/>
        <item m="1" x="30"/>
        <item m="1" x="55"/>
        <item m="1" x="36"/>
        <item m="1" x="48"/>
        <item m="1" x="59"/>
        <item m="1" x="42"/>
        <item m="1" x="54"/>
        <item m="1" x="35"/>
        <item m="1" x="47"/>
        <item m="1" x="58"/>
        <item m="1" x="51"/>
        <item m="1" x="41"/>
        <item m="1" x="33"/>
        <item m="1" x="53"/>
        <item m="1" x="45"/>
        <item m="1" x="34"/>
        <item m="1" x="56"/>
        <item m="1" x="46"/>
        <item m="1" x="39"/>
        <item m="1" x="57"/>
        <item m="1" x="50"/>
        <item m="1" x="40"/>
        <item m="1" x="32"/>
        <item m="1" x="52"/>
        <item h="1" x="0"/>
        <item h="1" x="1"/>
        <item h="1" x="2"/>
        <item h="1" x="3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6"/>
        <item h="1" x="17"/>
        <item h="1" x="18"/>
        <item h="1" x="19"/>
        <item h="1" x="21"/>
        <item h="1" x="22"/>
        <item h="1" x="23"/>
        <item h="1" x="24"/>
        <item h="1" x="25"/>
        <item h="1" x="27"/>
        <item h="1" x="28"/>
        <item h="1" x="15"/>
        <item h="1" x="20"/>
        <item h="1" x="4"/>
        <item h="1" x="26"/>
        <item h="1" x="29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3">
        <item x="1"/>
        <item h="1" x="0"/>
        <item t="default"/>
      </items>
    </pivotField>
    <pivotField axis="axisRow" showAll="0">
      <items count="19">
        <item x="0"/>
        <item x="5"/>
        <item x="6"/>
        <item x="17"/>
        <item x="3"/>
        <item x="4"/>
        <item x="16"/>
        <item x="10"/>
        <item x="8"/>
        <item x="13"/>
        <item x="9"/>
        <item x="1"/>
        <item x="11"/>
        <item x="14"/>
        <item x="7"/>
        <item x="15"/>
        <item x="12"/>
        <item x="2"/>
        <item t="default"/>
      </items>
    </pivotField>
  </pivotFields>
  <rowFields count="2">
    <field x="0"/>
    <field x="10"/>
  </rowFields>
  <rowItems count="1">
    <i t="grand">
      <x/>
    </i>
  </rowItems>
  <colItems count="1">
    <i/>
  </colItems>
  <pageFields count="1">
    <pageField fld="9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7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7" indent="0" outline="1" outlineData="1" multipleFieldFilters="0" chartFormat="35">
  <location ref="S4:T21" firstHeaderRow="1" firstDataRow="1" firstDataCol="1" rowPageCount="1" colPageCount="1"/>
  <pivotFields count="11">
    <pivotField showAll="0"/>
    <pivotField showAll="0" sortType="ascending" defaultSubtotal="0">
      <items count="30">
        <item x="0"/>
        <item x="11"/>
        <item x="12"/>
        <item x="13"/>
        <item x="16"/>
        <item x="17"/>
        <item x="18"/>
        <item x="20"/>
        <item x="21"/>
        <item x="23"/>
        <item x="24"/>
        <item x="1"/>
        <item x="25"/>
        <item x="26"/>
        <item x="27"/>
        <item x="15"/>
        <item x="22"/>
        <item x="9"/>
        <item x="10"/>
        <item x="28"/>
        <item x="14"/>
        <item x="29"/>
        <item x="4"/>
        <item x="19"/>
        <item x="5"/>
        <item x="2"/>
        <item x="6"/>
        <item x="7"/>
        <item x="8"/>
        <item x="3"/>
      </items>
    </pivotField>
    <pivotField showAll="0"/>
    <pivotField showAll="0"/>
    <pivotField showAll="0"/>
    <pivotField showAll="0"/>
    <pivotField showAll="0"/>
    <pivotField showAll="0"/>
    <pivotField showAll="0"/>
    <pivotField axis="axisPage" dataField="1" showAll="0">
      <items count="3">
        <item x="1"/>
        <item x="0"/>
        <item t="default"/>
      </items>
    </pivotField>
    <pivotField axis="axisRow" showAll="0">
      <items count="19">
        <item x="0"/>
        <item x="5"/>
        <item x="6"/>
        <item x="17"/>
        <item x="3"/>
        <item x="4"/>
        <item x="16"/>
        <item x="10"/>
        <item x="8"/>
        <item x="13"/>
        <item x="9"/>
        <item x="1"/>
        <item x="11"/>
        <item x="14"/>
        <item x="7"/>
        <item x="15"/>
        <item x="12"/>
        <item x="2"/>
        <item t="default"/>
      </items>
    </pivotField>
  </pivotFields>
  <rowFields count="1">
    <field x="10"/>
  </rowFields>
  <rowItems count="17"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pageFields count="1">
    <pageField fld="9" item="0" hier="-1"/>
  </pageFields>
  <dataFields count="1">
    <dataField name="Cuenta de Clasificación" fld="9" subtotal="count" baseField="0" baseItem="0"/>
  </dataFields>
  <chartFormats count="3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4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7" indent="0" outline="1" outlineData="1" multipleFieldFilters="0" chartFormat="35">
  <location ref="A4:B26" firstHeaderRow="1" firstDataRow="1" firstDataCol="1" rowPageCount="1" colPageCount="1"/>
  <pivotFields count="11">
    <pivotField showAll="0"/>
    <pivotField axis="axisRow" showAll="0" sortType="ascending" defaultSubtotal="0">
      <items count="30">
        <item x="0"/>
        <item x="11"/>
        <item x="12"/>
        <item x="13"/>
        <item x="16"/>
        <item x="17"/>
        <item x="18"/>
        <item x="20"/>
        <item x="21"/>
        <item x="23"/>
        <item x="24"/>
        <item x="1"/>
        <item x="25"/>
        <item x="26"/>
        <item x="27"/>
        <item x="15"/>
        <item x="22"/>
        <item x="9"/>
        <item x="10"/>
        <item x="28"/>
        <item x="14"/>
        <item x="29"/>
        <item x="4"/>
        <item x="19"/>
        <item x="5"/>
        <item x="2"/>
        <item x="6"/>
        <item x="7"/>
        <item x="8"/>
        <item x="3"/>
      </items>
    </pivotField>
    <pivotField showAll="0"/>
    <pivotField showAll="0"/>
    <pivotField showAll="0"/>
    <pivotField showAll="0"/>
    <pivotField showAll="0"/>
    <pivotField showAll="0"/>
    <pivotField showAll="0"/>
    <pivotField axis="axisPage" dataField="1" showAll="0">
      <items count="3">
        <item x="1"/>
        <item x="0"/>
        <item t="default"/>
      </items>
    </pivotField>
    <pivotField showAll="0">
      <items count="19">
        <item x="0"/>
        <item x="5"/>
        <item x="6"/>
        <item x="17"/>
        <item x="3"/>
        <item x="4"/>
        <item x="16"/>
        <item x="10"/>
        <item x="8"/>
        <item x="13"/>
        <item x="9"/>
        <item x="1"/>
        <item x="11"/>
        <item x="14"/>
        <item x="7"/>
        <item x="15"/>
        <item x="12"/>
        <item x="2"/>
        <item t="default"/>
      </items>
    </pivotField>
  </pivotFields>
  <rowFields count="1">
    <field x="1"/>
  </rowFields>
  <rowItems count="22"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9"/>
    </i>
    <i>
      <x v="21"/>
    </i>
    <i>
      <x v="22"/>
    </i>
    <i>
      <x v="24"/>
    </i>
    <i>
      <x v="26"/>
    </i>
    <i>
      <x v="27"/>
    </i>
    <i>
      <x v="28"/>
    </i>
    <i t="grand">
      <x/>
    </i>
  </rowItems>
  <colItems count="1">
    <i/>
  </colItems>
  <pageFields count="1">
    <pageField fld="9" item="0" hier="-1"/>
  </pageFields>
  <dataFields count="1">
    <dataField name="Cuenta de Clasificación" fld="9" subtotal="count" baseField="0" baseItem="0"/>
  </dataFields>
  <chartFormats count="3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Dinámica4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7" indent="0" outline="1" outlineData="1" multipleFieldFilters="0" chartFormat="34">
  <location ref="A3:B20" firstHeaderRow="1" firstDataRow="1" firstDataCol="1" rowPageCount="1" colPageCount="1"/>
  <pivotFields count="11"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axis="axisPage" dataField="1" showAll="0">
      <items count="3">
        <item x="1"/>
        <item x="0"/>
        <item t="default"/>
      </items>
    </pivotField>
    <pivotField axis="axisRow" showAll="0">
      <items count="19">
        <item x="0"/>
        <item x="5"/>
        <item x="6"/>
        <item x="17"/>
        <item x="3"/>
        <item x="4"/>
        <item x="16"/>
        <item x="10"/>
        <item x="8"/>
        <item x="13"/>
        <item x="9"/>
        <item x="1"/>
        <item x="11"/>
        <item x="14"/>
        <item x="7"/>
        <item x="15"/>
        <item x="12"/>
        <item x="2"/>
        <item t="default"/>
      </items>
    </pivotField>
  </pivotFields>
  <rowFields count="1">
    <field x="10"/>
  </rowFields>
  <rowItems count="17"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pageFields count="1">
    <pageField fld="9" item="0" hier="-1"/>
  </pageFields>
  <dataFields count="1">
    <dataField name="Cuenta de Clasificación" fld="9" subtotal="count" baseField="0" baseItem="0"/>
  </dataFields>
  <chartFormats count="7">
    <chartFormat chart="0" format="5">
      <pivotArea type="data" outline="0" fieldPosition="0">
        <references count="2">
          <reference field="4294967294" count="1" selected="0">
            <x v="0"/>
          </reference>
          <reference field="10" count="1" selected="0">
            <x v="14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10" count="1" selected="0">
            <x v="10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10" count="1" selected="0">
            <x v="11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1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Tabla2" displayName="Tabla2" ref="C2:M103" totalsRowCount="1" headerRowDxfId="25" headerRowBorderDxfId="24" tableBorderDxfId="23" totalsRowBorderDxfId="22">
  <autoFilter ref="C2:M102"/>
  <tableColumns count="11">
    <tableColumn id="1" name="Item" dataDxfId="21" totalsRowDxfId="20"/>
    <tableColumn id="11" name="Columna1" dataDxfId="19" totalsRowDxfId="18">
      <calculatedColumnFormula>B3</calculatedColumnFormula>
    </tableColumn>
    <tableColumn id="2" name="Guantes" totalsRowFunction="sum" dataDxfId="17" totalsRowDxfId="16"/>
    <tableColumn id="3" name="Gafas" totalsRowFunction="sum" dataDxfId="15" totalsRowDxfId="14"/>
    <tableColumn id="4" name="Botas con punta de platino" totalsRowFunction="sum" dataDxfId="13" totalsRowDxfId="12"/>
    <tableColumn id="5" name="Tapabocas de doble filtro industrial" totalsRowFunction="sum" dataDxfId="11" totalsRowDxfId="10"/>
    <tableColumn id="6" name="Jean sin rotos" totalsRowFunction="sum" dataDxfId="9" totalsRowDxfId="8"/>
    <tableColumn id="7" name="Chaleco manga larga" totalsRowFunction="sum" dataDxfId="7" totalsRowDxfId="6"/>
    <tableColumn id="8" name="Manejo adecuado de las maquinas" totalsRowFunction="sum" dataDxfId="5" totalsRowDxfId="4"/>
    <tableColumn id="9" name="Clasificación" dataDxfId="3" totalsRowDxfId="2"/>
    <tableColumn id="10" name="Año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"/>
  <sheetViews>
    <sheetView topLeftCell="A10" workbookViewId="0">
      <selection activeCell="G7" sqref="G7"/>
    </sheetView>
  </sheetViews>
  <sheetFormatPr baseColWidth="10" defaultRowHeight="15"/>
  <sheetData>
    <row r="3" spans="1:7" ht="25.5">
      <c r="B3" s="31" t="s">
        <v>175</v>
      </c>
      <c r="C3" s="31" t="s">
        <v>176</v>
      </c>
      <c r="D3" s="31" t="s">
        <v>177</v>
      </c>
      <c r="E3" s="31" t="s">
        <v>178</v>
      </c>
      <c r="F3" s="31" t="s">
        <v>179</v>
      </c>
    </row>
    <row r="4" spans="1:7">
      <c r="A4">
        <v>1</v>
      </c>
      <c r="B4" s="32" t="s">
        <v>147</v>
      </c>
      <c r="C4" s="33">
        <v>4</v>
      </c>
      <c r="D4" s="34">
        <f>C4/$C$25</f>
        <v>6.7796610169491525E-2</v>
      </c>
      <c r="E4" s="35">
        <f>C4</f>
        <v>4</v>
      </c>
      <c r="F4" s="34">
        <f>D4</f>
        <v>6.7796610169491525E-2</v>
      </c>
    </row>
    <row r="5" spans="1:7">
      <c r="A5">
        <v>2</v>
      </c>
      <c r="B5" s="32" t="s">
        <v>150</v>
      </c>
      <c r="C5" s="33">
        <v>4</v>
      </c>
      <c r="D5" s="34">
        <f t="shared" ref="D5:D24" si="0">C5/$C$25</f>
        <v>6.7796610169491525E-2</v>
      </c>
      <c r="E5" s="35">
        <f>E4+C5</f>
        <v>8</v>
      </c>
      <c r="F5" s="34">
        <f>F4+D5</f>
        <v>0.13559322033898305</v>
      </c>
    </row>
    <row r="6" spans="1:7">
      <c r="A6">
        <v>3</v>
      </c>
      <c r="B6" s="32" t="s">
        <v>18</v>
      </c>
      <c r="C6" s="33">
        <v>6</v>
      </c>
      <c r="D6" s="34">
        <f t="shared" si="0"/>
        <v>0.10169491525423729</v>
      </c>
      <c r="E6" s="35">
        <f t="shared" ref="E6:E24" si="1">E5+C6</f>
        <v>14</v>
      </c>
      <c r="F6" s="34">
        <f t="shared" ref="F6:F24" si="2">F5+D6</f>
        <v>0.23728813559322035</v>
      </c>
      <c r="G6" s="30">
        <f>D6+D7+D9+D12</f>
        <v>0.44067796610169491</v>
      </c>
    </row>
    <row r="7" spans="1:7">
      <c r="A7">
        <v>4</v>
      </c>
      <c r="B7" s="32" t="s">
        <v>148</v>
      </c>
      <c r="C7" s="33">
        <v>5</v>
      </c>
      <c r="D7" s="34">
        <f t="shared" si="0"/>
        <v>8.4745762711864403E-2</v>
      </c>
      <c r="E7" s="35">
        <f t="shared" si="1"/>
        <v>19</v>
      </c>
      <c r="F7" s="34">
        <f t="shared" si="2"/>
        <v>0.32203389830508478</v>
      </c>
    </row>
    <row r="8" spans="1:7">
      <c r="A8">
        <v>5</v>
      </c>
      <c r="B8" s="32" t="s">
        <v>152</v>
      </c>
      <c r="C8" s="33">
        <v>3</v>
      </c>
      <c r="D8" s="34">
        <f t="shared" si="0"/>
        <v>5.0847457627118647E-2</v>
      </c>
      <c r="E8" s="35">
        <f t="shared" si="1"/>
        <v>22</v>
      </c>
      <c r="F8" s="34">
        <f t="shared" si="2"/>
        <v>0.3728813559322034</v>
      </c>
    </row>
    <row r="9" spans="1:7">
      <c r="A9">
        <v>6</v>
      </c>
      <c r="B9" s="32" t="s">
        <v>17</v>
      </c>
      <c r="C9" s="33">
        <v>10</v>
      </c>
      <c r="D9" s="34">
        <f t="shared" si="0"/>
        <v>0.16949152542372881</v>
      </c>
      <c r="E9" s="35">
        <f t="shared" si="1"/>
        <v>32</v>
      </c>
      <c r="F9" s="34">
        <f t="shared" si="2"/>
        <v>0.5423728813559322</v>
      </c>
    </row>
    <row r="10" spans="1:7">
      <c r="A10">
        <v>7</v>
      </c>
      <c r="B10" s="32" t="s">
        <v>153</v>
      </c>
      <c r="C10" s="33">
        <v>2</v>
      </c>
      <c r="D10" s="34">
        <f t="shared" si="0"/>
        <v>3.3898305084745763E-2</v>
      </c>
      <c r="E10" s="35">
        <f t="shared" si="1"/>
        <v>34</v>
      </c>
      <c r="F10" s="34">
        <f t="shared" si="2"/>
        <v>0.57627118644067798</v>
      </c>
    </row>
    <row r="11" spans="1:7">
      <c r="A11">
        <v>8</v>
      </c>
      <c r="B11" s="32" t="s">
        <v>149</v>
      </c>
      <c r="C11" s="33">
        <v>1</v>
      </c>
      <c r="D11" s="34">
        <f t="shared" si="0"/>
        <v>1.6949152542372881E-2</v>
      </c>
      <c r="E11" s="35">
        <f t="shared" si="1"/>
        <v>35</v>
      </c>
      <c r="F11" s="34">
        <f t="shared" si="2"/>
        <v>0.59322033898305082</v>
      </c>
    </row>
    <row r="12" spans="1:7">
      <c r="A12">
        <v>9</v>
      </c>
      <c r="B12" s="32" t="s">
        <v>154</v>
      </c>
      <c r="C12" s="33">
        <v>5</v>
      </c>
      <c r="D12" s="34">
        <f t="shared" si="0"/>
        <v>8.4745762711864403E-2</v>
      </c>
      <c r="E12" s="35">
        <f t="shared" si="1"/>
        <v>40</v>
      </c>
      <c r="F12" s="34">
        <f t="shared" si="2"/>
        <v>0.67796610169491522</v>
      </c>
    </row>
    <row r="13" spans="1:7">
      <c r="A13">
        <v>10</v>
      </c>
      <c r="B13" s="32" t="s">
        <v>155</v>
      </c>
      <c r="C13" s="33">
        <v>1</v>
      </c>
      <c r="D13" s="34">
        <f t="shared" si="0"/>
        <v>1.6949152542372881E-2</v>
      </c>
      <c r="E13" s="35">
        <f t="shared" si="1"/>
        <v>41</v>
      </c>
      <c r="F13" s="34">
        <f t="shared" si="2"/>
        <v>0.69491525423728806</v>
      </c>
    </row>
    <row r="14" spans="1:7">
      <c r="A14">
        <v>11</v>
      </c>
      <c r="B14" s="32" t="s">
        <v>156</v>
      </c>
      <c r="C14" s="33">
        <v>2</v>
      </c>
      <c r="D14" s="34">
        <f t="shared" si="0"/>
        <v>3.3898305084745763E-2</v>
      </c>
      <c r="E14" s="35">
        <f t="shared" si="1"/>
        <v>43</v>
      </c>
      <c r="F14" s="34">
        <f t="shared" si="2"/>
        <v>0.72881355932203384</v>
      </c>
    </row>
    <row r="15" spans="1:7">
      <c r="A15">
        <v>12</v>
      </c>
      <c r="B15" s="32" t="s">
        <v>145</v>
      </c>
      <c r="C15" s="33">
        <v>4</v>
      </c>
      <c r="D15" s="34">
        <f t="shared" si="0"/>
        <v>6.7796610169491525E-2</v>
      </c>
      <c r="E15" s="35">
        <f t="shared" si="1"/>
        <v>47</v>
      </c>
      <c r="F15" s="34">
        <f t="shared" si="2"/>
        <v>0.79661016949152541</v>
      </c>
    </row>
    <row r="16" spans="1:7">
      <c r="A16">
        <v>13</v>
      </c>
      <c r="B16" s="32" t="s">
        <v>158</v>
      </c>
      <c r="C16" s="33">
        <v>4</v>
      </c>
      <c r="D16" s="34">
        <f t="shared" si="0"/>
        <v>6.7796610169491525E-2</v>
      </c>
      <c r="E16" s="35">
        <f t="shared" si="1"/>
        <v>51</v>
      </c>
      <c r="F16" s="34">
        <f t="shared" si="2"/>
        <v>0.86440677966101698</v>
      </c>
    </row>
    <row r="17" spans="1:6">
      <c r="A17">
        <v>14</v>
      </c>
      <c r="B17" s="32" t="s">
        <v>159</v>
      </c>
      <c r="C17" s="33">
        <v>1</v>
      </c>
      <c r="D17" s="34">
        <f t="shared" si="0"/>
        <v>1.6949152542372881E-2</v>
      </c>
      <c r="E17" s="35">
        <f t="shared" si="1"/>
        <v>52</v>
      </c>
      <c r="F17" s="34">
        <f t="shared" si="2"/>
        <v>0.88135593220338981</v>
      </c>
    </row>
    <row r="18" spans="1:6">
      <c r="A18">
        <v>15</v>
      </c>
      <c r="B18" s="32" t="s">
        <v>160</v>
      </c>
      <c r="C18" s="33">
        <v>1</v>
      </c>
      <c r="D18" s="34">
        <f t="shared" si="0"/>
        <v>1.6949152542372881E-2</v>
      </c>
      <c r="E18" s="35">
        <f t="shared" si="1"/>
        <v>53</v>
      </c>
      <c r="F18" s="34">
        <f t="shared" si="2"/>
        <v>0.89830508474576265</v>
      </c>
    </row>
    <row r="19" spans="1:6">
      <c r="A19">
        <v>16</v>
      </c>
      <c r="B19" s="32" t="s">
        <v>161</v>
      </c>
      <c r="C19" s="33">
        <v>1</v>
      </c>
      <c r="D19" s="34">
        <f t="shared" si="0"/>
        <v>1.6949152542372881E-2</v>
      </c>
      <c r="E19" s="35">
        <f t="shared" si="1"/>
        <v>54</v>
      </c>
      <c r="F19" s="34">
        <f t="shared" si="2"/>
        <v>0.91525423728813549</v>
      </c>
    </row>
    <row r="20" spans="1:6">
      <c r="A20">
        <v>17</v>
      </c>
      <c r="B20" s="32" t="s">
        <v>162</v>
      </c>
      <c r="C20" s="33">
        <v>1</v>
      </c>
      <c r="D20" s="34">
        <f t="shared" si="0"/>
        <v>1.6949152542372881E-2</v>
      </c>
      <c r="E20" s="35">
        <f t="shared" si="1"/>
        <v>55</v>
      </c>
      <c r="F20" s="34">
        <f t="shared" si="2"/>
        <v>0.93220338983050832</v>
      </c>
    </row>
    <row r="21" spans="1:6">
      <c r="A21">
        <v>18</v>
      </c>
      <c r="B21" s="32" t="s">
        <v>163</v>
      </c>
      <c r="C21" s="33">
        <v>1</v>
      </c>
      <c r="D21" s="34">
        <f t="shared" si="0"/>
        <v>1.6949152542372881E-2</v>
      </c>
      <c r="E21" s="35">
        <f t="shared" si="1"/>
        <v>56</v>
      </c>
      <c r="F21" s="34">
        <f t="shared" si="2"/>
        <v>0.94915254237288116</v>
      </c>
    </row>
    <row r="22" spans="1:6">
      <c r="A22">
        <v>19</v>
      </c>
      <c r="B22" s="32" t="s">
        <v>164</v>
      </c>
      <c r="C22" s="33">
        <v>1</v>
      </c>
      <c r="D22" s="34">
        <f t="shared" si="0"/>
        <v>1.6949152542372881E-2</v>
      </c>
      <c r="E22" s="35">
        <f t="shared" si="1"/>
        <v>57</v>
      </c>
      <c r="F22" s="34">
        <f t="shared" si="2"/>
        <v>0.96610169491525399</v>
      </c>
    </row>
    <row r="23" spans="1:6">
      <c r="A23">
        <v>20</v>
      </c>
      <c r="B23" s="32" t="s">
        <v>167</v>
      </c>
      <c r="C23" s="33">
        <v>1</v>
      </c>
      <c r="D23" s="34">
        <f t="shared" si="0"/>
        <v>1.6949152542372881E-2</v>
      </c>
      <c r="E23" s="35">
        <f t="shared" si="1"/>
        <v>58</v>
      </c>
      <c r="F23" s="34">
        <f t="shared" si="2"/>
        <v>0.98305084745762683</v>
      </c>
    </row>
    <row r="24" spans="1:6">
      <c r="A24">
        <v>21</v>
      </c>
      <c r="B24" s="32" t="s">
        <v>169</v>
      </c>
      <c r="C24" s="33">
        <v>1</v>
      </c>
      <c r="D24" s="34">
        <f t="shared" si="0"/>
        <v>1.6949152542372881E-2</v>
      </c>
      <c r="E24" s="35">
        <f t="shared" si="1"/>
        <v>59</v>
      </c>
      <c r="F24" s="34">
        <f t="shared" si="2"/>
        <v>0.99999999999999967</v>
      </c>
    </row>
    <row r="25" spans="1:6">
      <c r="B25" s="31" t="s">
        <v>180</v>
      </c>
      <c r="C25" s="35">
        <f>SUM(C4:C24)</f>
        <v>59</v>
      </c>
      <c r="D25" s="34">
        <f>SUM(D4:D24)</f>
        <v>0.99999999999999967</v>
      </c>
      <c r="E25" s="31" t="s">
        <v>77</v>
      </c>
      <c r="F25" s="3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workbookViewId="0">
      <selection activeCell="B1" sqref="B1"/>
    </sheetView>
  </sheetViews>
  <sheetFormatPr baseColWidth="10" defaultRowHeight="15"/>
  <cols>
    <col min="1" max="1" width="17.5703125" customWidth="1"/>
    <col min="2" max="2" width="15.28515625" bestFit="1" customWidth="1"/>
    <col min="3" max="7" width="1.85546875" bestFit="1" customWidth="1"/>
    <col min="8" max="23" width="2.85546875" bestFit="1" customWidth="1"/>
    <col min="24" max="24" width="11.7109375" bestFit="1" customWidth="1"/>
    <col min="25" max="25" width="9.5703125" bestFit="1" customWidth="1"/>
    <col min="26" max="29" width="6.5703125" bestFit="1" customWidth="1"/>
    <col min="30" max="30" width="9.5703125" bestFit="1" customWidth="1"/>
    <col min="31" max="33" width="6.5703125" bestFit="1" customWidth="1"/>
    <col min="34" max="34" width="9.5703125" bestFit="1" customWidth="1"/>
    <col min="35" max="37" width="6.5703125" bestFit="1" customWidth="1"/>
    <col min="38" max="38" width="9.5703125" bestFit="1" customWidth="1"/>
    <col min="39" max="44" width="6.5703125" bestFit="1" customWidth="1"/>
    <col min="45" max="45" width="9.5703125" bestFit="1" customWidth="1"/>
    <col min="46" max="51" width="6.5703125" bestFit="1" customWidth="1"/>
    <col min="52" max="52" width="9.5703125" bestFit="1" customWidth="1"/>
    <col min="53" max="54" width="6.5703125" bestFit="1" customWidth="1"/>
    <col min="55" max="55" width="9.5703125" bestFit="1" customWidth="1"/>
    <col min="56" max="56" width="6.5703125" bestFit="1" customWidth="1"/>
    <col min="57" max="57" width="9.5703125" bestFit="1" customWidth="1"/>
    <col min="58" max="61" width="6.5703125" bestFit="1" customWidth="1"/>
    <col min="62" max="62" width="9.5703125" bestFit="1" customWidth="1"/>
    <col min="63" max="66" width="6.5703125" bestFit="1" customWidth="1"/>
    <col min="67" max="67" width="9.5703125" bestFit="1" customWidth="1"/>
    <col min="68" max="70" width="6.5703125" bestFit="1" customWidth="1"/>
    <col min="71" max="71" width="9.5703125" bestFit="1" customWidth="1"/>
    <col min="72" max="73" width="6.5703125" bestFit="1" customWidth="1"/>
    <col min="74" max="74" width="9.5703125" bestFit="1" customWidth="1"/>
    <col min="75" max="75" width="11.7109375" bestFit="1" customWidth="1"/>
  </cols>
  <sheetData>
    <row r="1" spans="1:2">
      <c r="A1" s="9" t="s">
        <v>1</v>
      </c>
      <c r="B1" t="s">
        <v>10</v>
      </c>
    </row>
    <row r="3" spans="1:2">
      <c r="A3" s="9" t="s">
        <v>13</v>
      </c>
      <c r="B3" t="s">
        <v>13</v>
      </c>
    </row>
    <row r="4" spans="1:2">
      <c r="A4" s="10" t="s">
        <v>14</v>
      </c>
      <c r="B4">
        <v>2</v>
      </c>
    </row>
    <row r="5" spans="1:2">
      <c r="B5">
        <v>2005</v>
      </c>
    </row>
    <row r="6" spans="1:2">
      <c r="B6">
        <v>2008</v>
      </c>
    </row>
    <row r="7" spans="1:2">
      <c r="B7">
        <v>2009</v>
      </c>
    </row>
    <row r="8" spans="1:2">
      <c r="B8">
        <v>2015</v>
      </c>
    </row>
    <row r="9" spans="1:2">
      <c r="B9">
        <v>3</v>
      </c>
    </row>
    <row r="10" spans="1:2">
      <c r="B10">
        <v>2011</v>
      </c>
    </row>
    <row r="11" spans="1:2">
      <c r="B11">
        <v>2014</v>
      </c>
    </row>
    <row r="12" spans="1:2">
      <c r="B12">
        <v>2018</v>
      </c>
    </row>
    <row r="13" spans="1:2">
      <c r="B13">
        <v>4</v>
      </c>
    </row>
    <row r="14" spans="1:2">
      <c r="B14">
        <v>2005</v>
      </c>
    </row>
    <row r="15" spans="1:2">
      <c r="B15">
        <v>2009</v>
      </c>
    </row>
    <row r="16" spans="1:2">
      <c r="B16">
        <v>2014</v>
      </c>
    </row>
    <row r="17" spans="2:2">
      <c r="B17">
        <v>2016</v>
      </c>
    </row>
    <row r="18" spans="2:2">
      <c r="B18">
        <v>2018</v>
      </c>
    </row>
    <row r="19" spans="2:2">
      <c r="B19">
        <v>2020</v>
      </c>
    </row>
    <row r="20" spans="2:2">
      <c r="B20">
        <v>6</v>
      </c>
    </row>
    <row r="21" spans="2:2">
      <c r="B21">
        <v>2011</v>
      </c>
    </row>
    <row r="22" spans="2:2">
      <c r="B22">
        <v>2013</v>
      </c>
    </row>
    <row r="23" spans="2:2">
      <c r="B23">
        <v>2017</v>
      </c>
    </row>
    <row r="24" spans="2:2">
      <c r="B24">
        <v>2020</v>
      </c>
    </row>
    <row r="25" spans="2:2">
      <c r="B25">
        <v>2021</v>
      </c>
    </row>
    <row r="26" spans="2:2">
      <c r="B26">
        <v>7</v>
      </c>
    </row>
    <row r="27" spans="2:2">
      <c r="B27">
        <v>2012</v>
      </c>
    </row>
    <row r="28" spans="2:2">
      <c r="B28">
        <v>2018</v>
      </c>
    </row>
    <row r="29" spans="2:2">
      <c r="B29">
        <v>2020</v>
      </c>
    </row>
    <row r="30" spans="2:2">
      <c r="B30">
        <v>8</v>
      </c>
    </row>
    <row r="31" spans="2:2">
      <c r="B31">
        <v>2005</v>
      </c>
    </row>
    <row r="32" spans="2:2">
      <c r="B32">
        <v>2006</v>
      </c>
    </row>
    <row r="33" spans="2:2">
      <c r="B33">
        <v>2008</v>
      </c>
    </row>
    <row r="34" spans="2:2">
      <c r="B34">
        <v>2011</v>
      </c>
    </row>
    <row r="35" spans="2:2">
      <c r="B35">
        <v>2012</v>
      </c>
    </row>
    <row r="36" spans="2:2">
      <c r="B36">
        <v>2014</v>
      </c>
    </row>
    <row r="37" spans="2:2">
      <c r="B37">
        <v>2015</v>
      </c>
    </row>
    <row r="38" spans="2:2">
      <c r="B38">
        <v>2019</v>
      </c>
    </row>
    <row r="39" spans="2:2">
      <c r="B39">
        <v>10</v>
      </c>
    </row>
    <row r="40" spans="2:2">
      <c r="B40">
        <v>2014</v>
      </c>
    </row>
    <row r="41" spans="2:2">
      <c r="B41">
        <v>2015</v>
      </c>
    </row>
    <row r="42" spans="2:2">
      <c r="B42">
        <v>11</v>
      </c>
    </row>
    <row r="43" spans="2:2">
      <c r="B43">
        <v>2009</v>
      </c>
    </row>
    <row r="44" spans="2:2">
      <c r="B44">
        <v>12</v>
      </c>
    </row>
    <row r="45" spans="2:2">
      <c r="B45">
        <v>2005</v>
      </c>
    </row>
    <row r="46" spans="2:2">
      <c r="B46">
        <v>2006</v>
      </c>
    </row>
    <row r="47" spans="2:2">
      <c r="B47">
        <v>2008</v>
      </c>
    </row>
    <row r="48" spans="2:2">
      <c r="B48">
        <v>2010</v>
      </c>
    </row>
    <row r="49" spans="2:2">
      <c r="B49">
        <v>2013</v>
      </c>
    </row>
    <row r="50" spans="2:2">
      <c r="B50">
        <v>13</v>
      </c>
    </row>
    <row r="51" spans="2:2">
      <c r="B51">
        <v>2019</v>
      </c>
    </row>
    <row r="52" spans="2:2">
      <c r="B52">
        <v>14</v>
      </c>
    </row>
    <row r="53" spans="2:2">
      <c r="B53">
        <v>2014</v>
      </c>
    </row>
    <row r="54" spans="2:2">
      <c r="B54">
        <v>2019</v>
      </c>
    </row>
    <row r="55" spans="2:2">
      <c r="B55">
        <v>15</v>
      </c>
    </row>
    <row r="56" spans="2:2">
      <c r="B56">
        <v>2010</v>
      </c>
    </row>
    <row r="57" spans="2:2">
      <c r="B57">
        <v>2011</v>
      </c>
    </row>
    <row r="58" spans="2:2">
      <c r="B58">
        <v>2012</v>
      </c>
    </row>
    <row r="59" spans="2:2">
      <c r="B59">
        <v>2018</v>
      </c>
    </row>
    <row r="60" spans="2:2">
      <c r="B60">
        <v>16</v>
      </c>
    </row>
    <row r="61" spans="2:2">
      <c r="B61">
        <v>2013</v>
      </c>
    </row>
    <row r="62" spans="2:2">
      <c r="B62">
        <v>2015</v>
      </c>
    </row>
    <row r="63" spans="2:2">
      <c r="B63">
        <v>17</v>
      </c>
    </row>
    <row r="64" spans="2:2">
      <c r="B64">
        <v>2006</v>
      </c>
    </row>
    <row r="65" spans="2:2">
      <c r="B65">
        <v>2014</v>
      </c>
    </row>
    <row r="66" spans="2:2">
      <c r="B66">
        <v>2015</v>
      </c>
    </row>
    <row r="67" spans="2:2">
      <c r="B67">
        <v>2016</v>
      </c>
    </row>
    <row r="68" spans="2:2">
      <c r="B68">
        <v>18</v>
      </c>
    </row>
    <row r="69" spans="2:2">
      <c r="B69">
        <v>2008</v>
      </c>
    </row>
    <row r="70" spans="2:2">
      <c r="B70">
        <v>19</v>
      </c>
    </row>
    <row r="71" spans="2:2">
      <c r="B71">
        <v>2010</v>
      </c>
    </row>
    <row r="72" spans="2:2">
      <c r="B72">
        <v>20</v>
      </c>
    </row>
    <row r="73" spans="2:2">
      <c r="B73">
        <v>2021</v>
      </c>
    </row>
    <row r="74" spans="2:2">
      <c r="B74">
        <v>21</v>
      </c>
    </row>
    <row r="75" spans="2:2">
      <c r="B75">
        <v>2005</v>
      </c>
    </row>
    <row r="76" spans="2:2">
      <c r="B76">
        <v>22</v>
      </c>
    </row>
    <row r="77" spans="2:2">
      <c r="B77">
        <v>2005</v>
      </c>
    </row>
    <row r="78" spans="2:2">
      <c r="B78">
        <v>23</v>
      </c>
    </row>
    <row r="79" spans="2:2">
      <c r="B79">
        <v>2015</v>
      </c>
    </row>
    <row r="80" spans="2:2">
      <c r="B80">
        <v>27</v>
      </c>
    </row>
    <row r="81" spans="2:2">
      <c r="B81">
        <v>2010</v>
      </c>
    </row>
    <row r="82" spans="2:2">
      <c r="B82">
        <v>29</v>
      </c>
    </row>
    <row r="83" spans="2:2">
      <c r="B83">
        <v>2019</v>
      </c>
    </row>
    <row r="84" spans="2:2">
      <c r="B84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3"/>
  <sheetViews>
    <sheetView topLeftCell="J5" zoomScale="75" zoomScaleNormal="75" workbookViewId="0">
      <selection activeCell="N5" sqref="N5"/>
    </sheetView>
  </sheetViews>
  <sheetFormatPr baseColWidth="10" defaultRowHeight="15"/>
  <cols>
    <col min="1" max="1" width="17.5703125" customWidth="1"/>
    <col min="2" max="2" width="21.7109375" customWidth="1"/>
    <col min="3" max="3" width="1.85546875" bestFit="1" customWidth="1"/>
    <col min="4" max="4" width="11.7109375" bestFit="1" customWidth="1"/>
    <col min="5" max="5" width="3.5703125" bestFit="1" customWidth="1"/>
    <col min="6" max="6" width="1.85546875" bestFit="1" customWidth="1"/>
    <col min="7" max="7" width="6.5703125" bestFit="1" customWidth="1"/>
    <col min="8" max="8" width="11.7109375" bestFit="1" customWidth="1"/>
    <col min="19" max="19" width="27" bestFit="1" customWidth="1"/>
    <col min="20" max="20" width="31.5703125" bestFit="1" customWidth="1"/>
    <col min="21" max="21" width="17.28515625" bestFit="1" customWidth="1"/>
  </cols>
  <sheetData>
    <row r="2" spans="1:20">
      <c r="A2" s="9" t="s">
        <v>1</v>
      </c>
      <c r="B2" t="s">
        <v>10</v>
      </c>
      <c r="M2" s="8"/>
      <c r="S2" s="9" t="s">
        <v>1</v>
      </c>
      <c r="T2" t="s">
        <v>10</v>
      </c>
    </row>
    <row r="4" spans="1:20">
      <c r="A4" s="9" t="s">
        <v>13</v>
      </c>
      <c r="B4" t="s">
        <v>15</v>
      </c>
      <c r="S4" s="9" t="s">
        <v>13</v>
      </c>
      <c r="T4" t="s">
        <v>15</v>
      </c>
    </row>
    <row r="5" spans="1:20">
      <c r="A5" s="10" t="s">
        <v>153</v>
      </c>
      <c r="B5" s="11">
        <v>2</v>
      </c>
      <c r="R5">
        <v>1</v>
      </c>
      <c r="S5" s="10">
        <v>2005</v>
      </c>
      <c r="T5" s="11">
        <v>6</v>
      </c>
    </row>
    <row r="6" spans="1:20">
      <c r="A6" s="10" t="s">
        <v>149</v>
      </c>
      <c r="B6" s="11">
        <v>1</v>
      </c>
      <c r="R6">
        <v>2</v>
      </c>
      <c r="S6" s="10">
        <v>2006</v>
      </c>
      <c r="T6" s="11">
        <v>3</v>
      </c>
    </row>
    <row r="7" spans="1:20">
      <c r="A7" s="10" t="s">
        <v>154</v>
      </c>
      <c r="B7" s="11">
        <v>5</v>
      </c>
      <c r="R7">
        <v>3</v>
      </c>
      <c r="S7" s="10">
        <v>2008</v>
      </c>
      <c r="T7" s="11">
        <v>5</v>
      </c>
    </row>
    <row r="8" spans="1:20">
      <c r="A8" s="10" t="s">
        <v>155</v>
      </c>
      <c r="B8" s="11">
        <v>1</v>
      </c>
      <c r="R8">
        <v>4</v>
      </c>
      <c r="S8" s="10">
        <v>2009</v>
      </c>
      <c r="T8" s="11">
        <v>3</v>
      </c>
    </row>
    <row r="9" spans="1:20">
      <c r="A9" s="10" t="s">
        <v>156</v>
      </c>
      <c r="B9" s="11">
        <v>2</v>
      </c>
      <c r="R9">
        <v>5</v>
      </c>
      <c r="S9" s="10">
        <v>2010</v>
      </c>
      <c r="T9" s="11">
        <v>4</v>
      </c>
    </row>
    <row r="10" spans="1:20">
      <c r="A10" s="10" t="s">
        <v>145</v>
      </c>
      <c r="B10" s="11">
        <v>4</v>
      </c>
      <c r="R10">
        <v>6</v>
      </c>
      <c r="S10" s="10">
        <v>2011</v>
      </c>
      <c r="T10" s="11">
        <v>4</v>
      </c>
    </row>
    <row r="11" spans="1:20">
      <c r="A11" s="10" t="s">
        <v>158</v>
      </c>
      <c r="B11" s="11">
        <v>4</v>
      </c>
      <c r="R11">
        <v>7</v>
      </c>
      <c r="S11" s="10">
        <v>2012</v>
      </c>
      <c r="T11" s="11">
        <v>4</v>
      </c>
    </row>
    <row r="12" spans="1:20">
      <c r="A12" s="10" t="s">
        <v>159</v>
      </c>
      <c r="B12" s="11">
        <v>1</v>
      </c>
      <c r="R12">
        <v>8</v>
      </c>
      <c r="S12" s="10">
        <v>2013</v>
      </c>
      <c r="T12" s="11">
        <v>2</v>
      </c>
    </row>
    <row r="13" spans="1:20">
      <c r="A13" s="10" t="s">
        <v>160</v>
      </c>
      <c r="B13" s="11">
        <v>1</v>
      </c>
      <c r="R13">
        <v>9</v>
      </c>
      <c r="S13" s="10">
        <v>2014</v>
      </c>
      <c r="T13" s="11">
        <v>6</v>
      </c>
    </row>
    <row r="14" spans="1:20">
      <c r="A14" s="10" t="s">
        <v>147</v>
      </c>
      <c r="B14" s="11">
        <v>4</v>
      </c>
      <c r="R14">
        <v>10</v>
      </c>
      <c r="S14" s="10">
        <v>2015</v>
      </c>
      <c r="T14" s="11">
        <v>4</v>
      </c>
    </row>
    <row r="15" spans="1:20">
      <c r="A15" s="10" t="s">
        <v>161</v>
      </c>
      <c r="B15" s="11">
        <v>1</v>
      </c>
      <c r="R15">
        <v>11</v>
      </c>
      <c r="S15" s="10">
        <v>2016</v>
      </c>
      <c r="T15" s="11">
        <v>2</v>
      </c>
    </row>
    <row r="16" spans="1:20">
      <c r="A16" s="10" t="s">
        <v>162</v>
      </c>
      <c r="B16" s="11">
        <v>1</v>
      </c>
      <c r="R16">
        <v>12</v>
      </c>
      <c r="S16" s="10">
        <v>2017</v>
      </c>
      <c r="T16" s="11">
        <v>2</v>
      </c>
    </row>
    <row r="17" spans="1:20">
      <c r="A17" s="10" t="s">
        <v>163</v>
      </c>
      <c r="B17" s="11">
        <v>1</v>
      </c>
      <c r="R17">
        <v>13</v>
      </c>
      <c r="S17" s="10">
        <v>2018</v>
      </c>
      <c r="T17" s="11">
        <v>5</v>
      </c>
    </row>
    <row r="18" spans="1:20">
      <c r="A18" s="10" t="s">
        <v>164</v>
      </c>
      <c r="B18" s="11">
        <v>1</v>
      </c>
      <c r="R18">
        <v>14</v>
      </c>
      <c r="S18" s="10">
        <v>2019</v>
      </c>
      <c r="T18" s="11">
        <v>4</v>
      </c>
    </row>
    <row r="19" spans="1:20">
      <c r="A19" s="10" t="s">
        <v>167</v>
      </c>
      <c r="B19" s="11">
        <v>1</v>
      </c>
      <c r="R19">
        <v>15</v>
      </c>
      <c r="S19" s="10">
        <v>2020</v>
      </c>
      <c r="T19" s="11">
        <v>3</v>
      </c>
    </row>
    <row r="20" spans="1:20">
      <c r="A20" s="10" t="s">
        <v>169</v>
      </c>
      <c r="B20" s="11">
        <v>1</v>
      </c>
      <c r="R20">
        <v>16</v>
      </c>
      <c r="S20" s="10">
        <v>2021</v>
      </c>
      <c r="T20" s="11">
        <v>2</v>
      </c>
    </row>
    <row r="21" spans="1:20">
      <c r="A21" s="10" t="s">
        <v>150</v>
      </c>
      <c r="B21" s="11">
        <v>4</v>
      </c>
      <c r="S21" s="10" t="s">
        <v>14</v>
      </c>
      <c r="T21" s="11">
        <v>59</v>
      </c>
    </row>
    <row r="22" spans="1:20">
      <c r="A22" s="10" t="s">
        <v>18</v>
      </c>
      <c r="B22" s="11">
        <v>6</v>
      </c>
      <c r="G22" s="36" t="s">
        <v>17</v>
      </c>
      <c r="H22" s="15">
        <v>2005</v>
      </c>
      <c r="J22" s="36" t="s">
        <v>18</v>
      </c>
      <c r="K22" s="2">
        <v>2005</v>
      </c>
    </row>
    <row r="23" spans="1:20">
      <c r="A23" s="10" t="s">
        <v>148</v>
      </c>
      <c r="B23" s="11">
        <v>5</v>
      </c>
      <c r="G23" s="36"/>
      <c r="H23" s="15">
        <v>2006</v>
      </c>
      <c r="J23" s="36"/>
      <c r="K23" s="2">
        <v>2009</v>
      </c>
    </row>
    <row r="24" spans="1:20">
      <c r="A24" s="10" t="s">
        <v>152</v>
      </c>
      <c r="B24" s="11">
        <v>3</v>
      </c>
      <c r="G24" s="36"/>
      <c r="H24" s="15">
        <v>2008</v>
      </c>
      <c r="J24" s="36"/>
      <c r="K24" s="2">
        <v>2014</v>
      </c>
    </row>
    <row r="25" spans="1:20">
      <c r="A25" s="10" t="s">
        <v>17</v>
      </c>
      <c r="B25" s="11">
        <v>10</v>
      </c>
      <c r="G25" s="36"/>
      <c r="H25" s="15">
        <v>2011</v>
      </c>
      <c r="J25" s="36"/>
      <c r="K25" s="2">
        <v>2016</v>
      </c>
      <c r="R25">
        <f>GETPIVOTDATA("Clasificación",$S$4)/16</f>
        <v>3.6875</v>
      </c>
    </row>
    <row r="26" spans="1:20">
      <c r="A26" s="10" t="s">
        <v>14</v>
      </c>
      <c r="B26" s="11">
        <v>59</v>
      </c>
      <c r="G26" s="36"/>
      <c r="H26" s="15">
        <v>2012</v>
      </c>
      <c r="J26" s="36"/>
      <c r="K26" s="2">
        <v>2018</v>
      </c>
    </row>
    <row r="27" spans="1:20">
      <c r="G27" s="36"/>
      <c r="H27" s="15">
        <v>2014</v>
      </c>
      <c r="J27" s="36"/>
      <c r="K27" s="2">
        <v>2020</v>
      </c>
    </row>
    <row r="28" spans="1:20">
      <c r="G28" s="36"/>
      <c r="H28" s="15">
        <v>2015</v>
      </c>
    </row>
    <row r="29" spans="1:20">
      <c r="G29" s="36"/>
      <c r="H29" s="15">
        <v>2019</v>
      </c>
    </row>
    <row r="32" spans="1:20">
      <c r="J32" s="29" t="s">
        <v>13</v>
      </c>
      <c r="K32" s="29" t="s">
        <v>15</v>
      </c>
    </row>
    <row r="33" spans="10:15">
      <c r="J33" s="10" t="s">
        <v>153</v>
      </c>
      <c r="K33" s="11">
        <v>2</v>
      </c>
      <c r="N33" s="10" t="s">
        <v>147</v>
      </c>
      <c r="O33" s="11">
        <v>4</v>
      </c>
    </row>
    <row r="34" spans="10:15">
      <c r="J34" s="10" t="s">
        <v>149</v>
      </c>
      <c r="K34" s="11">
        <v>1</v>
      </c>
      <c r="N34" s="10" t="s">
        <v>150</v>
      </c>
      <c r="O34" s="11">
        <v>4</v>
      </c>
    </row>
    <row r="35" spans="10:15">
      <c r="J35" s="10" t="s">
        <v>154</v>
      </c>
      <c r="K35" s="11">
        <v>5</v>
      </c>
      <c r="N35" s="10" t="s">
        <v>18</v>
      </c>
      <c r="O35" s="11">
        <v>6</v>
      </c>
    </row>
    <row r="36" spans="10:15">
      <c r="J36" s="10" t="s">
        <v>155</v>
      </c>
      <c r="K36" s="11">
        <v>1</v>
      </c>
      <c r="N36" s="10" t="s">
        <v>148</v>
      </c>
      <c r="O36" s="11">
        <v>5</v>
      </c>
    </row>
    <row r="37" spans="10:15">
      <c r="J37" s="10" t="s">
        <v>156</v>
      </c>
      <c r="K37" s="11">
        <v>2</v>
      </c>
      <c r="N37" s="10" t="s">
        <v>152</v>
      </c>
      <c r="O37" s="11">
        <v>3</v>
      </c>
    </row>
    <row r="38" spans="10:15">
      <c r="J38" s="10" t="s">
        <v>145</v>
      </c>
      <c r="K38" s="11">
        <v>4</v>
      </c>
      <c r="N38" s="10" t="s">
        <v>17</v>
      </c>
      <c r="O38" s="11">
        <v>10</v>
      </c>
    </row>
    <row r="39" spans="10:15">
      <c r="J39" s="10" t="s">
        <v>158</v>
      </c>
      <c r="K39" s="11">
        <v>4</v>
      </c>
      <c r="N39" s="10" t="s">
        <v>153</v>
      </c>
      <c r="O39" s="11">
        <v>2</v>
      </c>
    </row>
    <row r="40" spans="10:15">
      <c r="J40" s="10" t="s">
        <v>159</v>
      </c>
      <c r="K40" s="11">
        <v>1</v>
      </c>
      <c r="N40" s="10" t="s">
        <v>149</v>
      </c>
      <c r="O40" s="11">
        <v>1</v>
      </c>
    </row>
    <row r="41" spans="10:15">
      <c r="J41" s="10" t="s">
        <v>160</v>
      </c>
      <c r="K41" s="11">
        <v>1</v>
      </c>
      <c r="N41" s="10" t="s">
        <v>154</v>
      </c>
      <c r="O41" s="11">
        <v>5</v>
      </c>
    </row>
    <row r="42" spans="10:15">
      <c r="J42" s="10" t="s">
        <v>147</v>
      </c>
      <c r="K42" s="11">
        <v>4</v>
      </c>
      <c r="N42" s="10" t="s">
        <v>155</v>
      </c>
      <c r="O42" s="11">
        <v>1</v>
      </c>
    </row>
    <row r="43" spans="10:15">
      <c r="J43" s="10" t="s">
        <v>161</v>
      </c>
      <c r="K43" s="11">
        <v>1</v>
      </c>
      <c r="N43" s="10" t="s">
        <v>156</v>
      </c>
      <c r="O43" s="11">
        <v>2</v>
      </c>
    </row>
    <row r="44" spans="10:15">
      <c r="J44" s="10" t="s">
        <v>162</v>
      </c>
      <c r="K44" s="11">
        <v>1</v>
      </c>
      <c r="N44" s="10" t="s">
        <v>145</v>
      </c>
      <c r="O44" s="11">
        <v>4</v>
      </c>
    </row>
    <row r="45" spans="10:15">
      <c r="J45" s="10" t="s">
        <v>163</v>
      </c>
      <c r="K45" s="11">
        <v>1</v>
      </c>
      <c r="N45" s="10" t="s">
        <v>158</v>
      </c>
      <c r="O45" s="11">
        <v>4</v>
      </c>
    </row>
    <row r="46" spans="10:15">
      <c r="J46" s="10" t="s">
        <v>164</v>
      </c>
      <c r="K46" s="11">
        <v>1</v>
      </c>
      <c r="N46" s="10" t="s">
        <v>159</v>
      </c>
      <c r="O46" s="11">
        <v>1</v>
      </c>
    </row>
    <row r="47" spans="10:15">
      <c r="J47" s="10" t="s">
        <v>167</v>
      </c>
      <c r="K47" s="11">
        <v>1</v>
      </c>
      <c r="N47" s="10" t="s">
        <v>160</v>
      </c>
      <c r="O47" s="11">
        <v>1</v>
      </c>
    </row>
    <row r="48" spans="10:15">
      <c r="J48" s="10" t="s">
        <v>169</v>
      </c>
      <c r="K48" s="11">
        <v>1</v>
      </c>
      <c r="N48" s="10" t="s">
        <v>161</v>
      </c>
      <c r="O48" s="11">
        <v>1</v>
      </c>
    </row>
    <row r="49" spans="10:15">
      <c r="J49" s="10" t="s">
        <v>150</v>
      </c>
      <c r="K49" s="11">
        <v>4</v>
      </c>
      <c r="N49" s="10" t="s">
        <v>162</v>
      </c>
      <c r="O49" s="11">
        <v>1</v>
      </c>
    </row>
    <row r="50" spans="10:15">
      <c r="J50" s="10" t="s">
        <v>18</v>
      </c>
      <c r="K50" s="11">
        <v>6</v>
      </c>
      <c r="N50" s="10" t="s">
        <v>163</v>
      </c>
      <c r="O50" s="11">
        <v>1</v>
      </c>
    </row>
    <row r="51" spans="10:15">
      <c r="J51" s="10" t="s">
        <v>148</v>
      </c>
      <c r="K51" s="11">
        <v>5</v>
      </c>
      <c r="N51" s="10" t="s">
        <v>164</v>
      </c>
      <c r="O51" s="11">
        <v>1</v>
      </c>
    </row>
    <row r="52" spans="10:15">
      <c r="J52" s="10" t="s">
        <v>152</v>
      </c>
      <c r="K52" s="11">
        <v>3</v>
      </c>
      <c r="N52" s="10" t="s">
        <v>167</v>
      </c>
      <c r="O52" s="11">
        <v>1</v>
      </c>
    </row>
    <row r="53" spans="10:15">
      <c r="J53" s="10" t="s">
        <v>17</v>
      </c>
      <c r="K53" s="11">
        <v>10</v>
      </c>
      <c r="N53" s="10" t="s">
        <v>169</v>
      </c>
      <c r="O53" s="11">
        <v>1</v>
      </c>
    </row>
  </sheetData>
  <sortState ref="J33:K53">
    <sortCondition ref="J33"/>
  </sortState>
  <mergeCells count="2">
    <mergeCell ref="G22:G29"/>
    <mergeCell ref="J22:J27"/>
  </mergeCells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84" zoomScaleNormal="84" workbookViewId="0">
      <selection activeCell="B4" sqref="B4"/>
    </sheetView>
  </sheetViews>
  <sheetFormatPr baseColWidth="10" defaultRowHeight="15"/>
  <cols>
    <col min="1" max="1" width="17.5703125" bestFit="1" customWidth="1"/>
    <col min="2" max="2" width="21.7109375" bestFit="1" customWidth="1"/>
    <col min="3" max="3" width="1.85546875" bestFit="1" customWidth="1"/>
    <col min="4" max="4" width="11.7109375" bestFit="1" customWidth="1"/>
    <col min="5" max="5" width="3.5703125" bestFit="1" customWidth="1"/>
    <col min="6" max="6" width="1.85546875" bestFit="1" customWidth="1"/>
    <col min="7" max="7" width="6.5703125" bestFit="1" customWidth="1"/>
    <col min="8" max="8" width="11.7109375" bestFit="1" customWidth="1"/>
  </cols>
  <sheetData>
    <row r="1" spans="1:13">
      <c r="A1" s="9" t="s">
        <v>1</v>
      </c>
      <c r="B1" t="s">
        <v>10</v>
      </c>
    </row>
    <row r="2" spans="1:13">
      <c r="M2" s="8"/>
    </row>
    <row r="3" spans="1:13">
      <c r="A3" s="9" t="s">
        <v>13</v>
      </c>
      <c r="B3" t="s">
        <v>15</v>
      </c>
    </row>
    <row r="4" spans="1:13">
      <c r="A4" s="10">
        <v>2005</v>
      </c>
      <c r="B4" s="11">
        <v>6</v>
      </c>
    </row>
    <row r="5" spans="1:13">
      <c r="A5" s="10">
        <v>2006</v>
      </c>
      <c r="B5" s="11">
        <v>3</v>
      </c>
    </row>
    <row r="6" spans="1:13">
      <c r="A6" s="10">
        <v>2008</v>
      </c>
      <c r="B6" s="11">
        <v>5</v>
      </c>
    </row>
    <row r="7" spans="1:13">
      <c r="A7" s="10">
        <v>2009</v>
      </c>
      <c r="B7" s="11">
        <v>3</v>
      </c>
    </row>
    <row r="8" spans="1:13">
      <c r="A8" s="10">
        <v>2010</v>
      </c>
      <c r="B8" s="11">
        <v>4</v>
      </c>
    </row>
    <row r="9" spans="1:13">
      <c r="A9" s="10">
        <v>2011</v>
      </c>
      <c r="B9" s="11">
        <v>4</v>
      </c>
    </row>
    <row r="10" spans="1:13">
      <c r="A10" s="10">
        <v>2012</v>
      </c>
      <c r="B10" s="11">
        <v>4</v>
      </c>
    </row>
    <row r="11" spans="1:13">
      <c r="A11" s="10">
        <v>2013</v>
      </c>
      <c r="B11" s="11">
        <v>2</v>
      </c>
    </row>
    <row r="12" spans="1:13">
      <c r="A12" s="10">
        <v>2014</v>
      </c>
      <c r="B12" s="11">
        <v>6</v>
      </c>
    </row>
    <row r="13" spans="1:13">
      <c r="A13" s="10">
        <v>2015</v>
      </c>
      <c r="B13" s="11">
        <v>4</v>
      </c>
    </row>
    <row r="14" spans="1:13">
      <c r="A14" s="10">
        <v>2016</v>
      </c>
      <c r="B14" s="11">
        <v>2</v>
      </c>
    </row>
    <row r="15" spans="1:13">
      <c r="A15" s="10">
        <v>2017</v>
      </c>
      <c r="B15" s="11">
        <v>2</v>
      </c>
    </row>
    <row r="16" spans="1:13">
      <c r="A16" s="10">
        <v>2018</v>
      </c>
      <c r="B16" s="11">
        <v>5</v>
      </c>
    </row>
    <row r="17" spans="1:11">
      <c r="A17" s="10">
        <v>2019</v>
      </c>
      <c r="B17" s="11">
        <v>4</v>
      </c>
    </row>
    <row r="18" spans="1:11">
      <c r="A18" s="10">
        <v>2020</v>
      </c>
      <c r="B18" s="11">
        <v>3</v>
      </c>
    </row>
    <row r="19" spans="1:11">
      <c r="A19" s="10">
        <v>2021</v>
      </c>
      <c r="B19" s="11">
        <v>2</v>
      </c>
    </row>
    <row r="20" spans="1:11">
      <c r="A20" s="10" t="s">
        <v>14</v>
      </c>
      <c r="B20" s="11">
        <v>59</v>
      </c>
    </row>
    <row r="22" spans="1:11">
      <c r="B22">
        <f>GETPIVOTDATA("Clasificación",$A$3)/16</f>
        <v>3.6875</v>
      </c>
      <c r="G22" s="36" t="s">
        <v>17</v>
      </c>
      <c r="H22" s="15">
        <v>2005</v>
      </c>
      <c r="J22" s="36" t="s">
        <v>18</v>
      </c>
      <c r="K22" s="2">
        <v>2005</v>
      </c>
    </row>
    <row r="23" spans="1:11">
      <c r="G23" s="36"/>
      <c r="H23" s="15">
        <v>2006</v>
      </c>
      <c r="J23" s="36"/>
      <c r="K23" s="2">
        <v>2009</v>
      </c>
    </row>
    <row r="24" spans="1:11">
      <c r="G24" s="36"/>
      <c r="H24" s="15">
        <v>2008</v>
      </c>
      <c r="J24" s="36"/>
      <c r="K24" s="2">
        <v>2014</v>
      </c>
    </row>
    <row r="25" spans="1:11">
      <c r="G25" s="36"/>
      <c r="H25" s="15">
        <v>2011</v>
      </c>
      <c r="J25" s="36"/>
      <c r="K25" s="2">
        <v>2016</v>
      </c>
    </row>
    <row r="26" spans="1:11">
      <c r="G26" s="36"/>
      <c r="H26" s="15">
        <v>2012</v>
      </c>
      <c r="J26" s="36"/>
      <c r="K26" s="2">
        <v>2018</v>
      </c>
    </row>
    <row r="27" spans="1:11">
      <c r="G27" s="36"/>
      <c r="H27" s="15">
        <v>2014</v>
      </c>
      <c r="J27" s="36"/>
      <c r="K27" s="2">
        <v>2020</v>
      </c>
    </row>
    <row r="28" spans="1:11">
      <c r="G28" s="36"/>
      <c r="H28" s="15">
        <v>2015</v>
      </c>
    </row>
    <row r="29" spans="1:11">
      <c r="G29" s="36"/>
      <c r="H29" s="15">
        <v>2019</v>
      </c>
    </row>
  </sheetData>
  <mergeCells count="2">
    <mergeCell ref="G22:G29"/>
    <mergeCell ref="J22:J27"/>
  </mergeCell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7"/>
  <sheetViews>
    <sheetView tabSelected="1" zoomScale="84" zoomScaleNormal="84" workbookViewId="0">
      <pane xSplit="7" ySplit="9" topLeftCell="I10" activePane="bottomRight" state="frozen"/>
      <selection pane="topRight" activeCell="F1" sqref="F1"/>
      <selection pane="bottomLeft" activeCell="A11" sqref="A11"/>
      <selection pane="bottomRight" activeCell="D129" sqref="D129"/>
    </sheetView>
  </sheetViews>
  <sheetFormatPr baseColWidth="10" defaultRowHeight="15"/>
  <cols>
    <col min="3" max="4" width="17.5703125" customWidth="1"/>
    <col min="5" max="6" width="11.42578125" customWidth="1"/>
    <col min="7" max="7" width="25.140625" customWidth="1"/>
    <col min="8" max="8" width="32.140625" customWidth="1"/>
    <col min="9" max="9" width="14.140625" customWidth="1"/>
    <col min="10" max="10" width="20" customWidth="1"/>
    <col min="11" max="11" width="31.7109375" customWidth="1"/>
    <col min="12" max="12" width="14.85546875" customWidth="1"/>
    <col min="15" max="15" width="11.42578125" customWidth="1"/>
  </cols>
  <sheetData>
    <row r="2" spans="1:13" ht="30">
      <c r="B2" t="s">
        <v>142</v>
      </c>
      <c r="C2" s="13" t="s">
        <v>0</v>
      </c>
      <c r="D2" t="s">
        <v>174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2" t="s">
        <v>1</v>
      </c>
      <c r="M2" s="14" t="s">
        <v>16</v>
      </c>
    </row>
    <row r="3" spans="1:13">
      <c r="A3">
        <v>1</v>
      </c>
      <c r="B3" t="str">
        <f>VLOOKUP(Tabla2[[#Headers],[#Data],[Item]],Sheet1!$D$4:$E$33,2,FALSE)</f>
        <v>AC1</v>
      </c>
      <c r="C3" s="4" t="s">
        <v>87</v>
      </c>
      <c r="D3" t="str">
        <f>B3</f>
        <v>AC1</v>
      </c>
      <c r="E3" s="2">
        <v>0</v>
      </c>
      <c r="F3" s="2">
        <v>1</v>
      </c>
      <c r="G3" s="2">
        <v>0</v>
      </c>
      <c r="H3" s="2">
        <v>0</v>
      </c>
      <c r="I3" s="2">
        <v>1</v>
      </c>
      <c r="J3" s="2">
        <v>0</v>
      </c>
      <c r="K3" s="2">
        <v>0</v>
      </c>
      <c r="L3" s="2" t="s">
        <v>9</v>
      </c>
      <c r="M3" s="5">
        <v>2004</v>
      </c>
    </row>
    <row r="4" spans="1:13">
      <c r="A4">
        <v>2</v>
      </c>
      <c r="B4" t="str">
        <f>VLOOKUP(Tabla2[[#Headers],[#Data],[Item]],Sheet1!$D$4:$E$33,2,FALSE)</f>
        <v>AC2</v>
      </c>
      <c r="C4" s="4" t="s">
        <v>72</v>
      </c>
      <c r="D4" t="str">
        <f t="shared" ref="D4:D67" si="0">B4</f>
        <v>AC2</v>
      </c>
      <c r="E4" s="2">
        <v>1</v>
      </c>
      <c r="F4" s="2">
        <v>1</v>
      </c>
      <c r="G4" s="2">
        <v>0</v>
      </c>
      <c r="H4" s="2">
        <v>1</v>
      </c>
      <c r="I4" s="2">
        <v>1</v>
      </c>
      <c r="J4" s="2">
        <v>0</v>
      </c>
      <c r="K4" s="2">
        <v>0</v>
      </c>
      <c r="L4" s="2" t="s">
        <v>10</v>
      </c>
      <c r="M4" s="5">
        <v>2015</v>
      </c>
    </row>
    <row r="5" spans="1:13">
      <c r="A5">
        <v>3</v>
      </c>
      <c r="B5" t="str">
        <f>VLOOKUP(Tabla2[[#Headers],[#Data],[Item]],Sheet1!$D$4:$E$33,2,FALSE)</f>
        <v>AC5</v>
      </c>
      <c r="C5" s="4" t="s">
        <v>89</v>
      </c>
      <c r="D5" t="str">
        <f t="shared" si="0"/>
        <v>AC5</v>
      </c>
      <c r="E5" s="2">
        <v>0</v>
      </c>
      <c r="F5" s="2">
        <v>0</v>
      </c>
      <c r="G5" s="2">
        <v>0</v>
      </c>
      <c r="H5" s="2">
        <v>1</v>
      </c>
      <c r="I5" s="2">
        <v>1</v>
      </c>
      <c r="J5" s="2">
        <v>0</v>
      </c>
      <c r="K5" s="2">
        <v>0</v>
      </c>
      <c r="L5" s="2" t="s">
        <v>9</v>
      </c>
      <c r="M5" s="5">
        <v>2004</v>
      </c>
    </row>
    <row r="6" spans="1:13">
      <c r="A6">
        <v>4</v>
      </c>
      <c r="B6" t="str">
        <f>VLOOKUP(Tabla2[[#Headers],[#Data],[Item]],Sheet1!$D$4:$E$33,2,FALSE)</f>
        <v>AC9</v>
      </c>
      <c r="C6" s="4" t="s">
        <v>91</v>
      </c>
      <c r="D6" t="str">
        <f t="shared" si="0"/>
        <v>AC9</v>
      </c>
      <c r="E6" s="2">
        <v>1</v>
      </c>
      <c r="F6" s="2">
        <v>1</v>
      </c>
      <c r="G6" s="2">
        <v>0</v>
      </c>
      <c r="H6" s="2">
        <v>0</v>
      </c>
      <c r="I6" s="2">
        <v>1</v>
      </c>
      <c r="J6" s="2">
        <v>0</v>
      </c>
      <c r="K6" s="2">
        <v>1</v>
      </c>
      <c r="L6" s="2" t="s">
        <v>9</v>
      </c>
      <c r="M6" s="5">
        <v>2021</v>
      </c>
    </row>
    <row r="7" spans="1:13">
      <c r="A7">
        <v>5</v>
      </c>
      <c r="B7" t="str">
        <f>VLOOKUP(Tabla2[[#Headers],[#Data],[Item]],Sheet1!$D$4:$E$33,2,FALSE)</f>
        <v>AC2</v>
      </c>
      <c r="C7" s="4" t="s">
        <v>72</v>
      </c>
      <c r="D7" t="str">
        <f t="shared" si="0"/>
        <v>AC2</v>
      </c>
      <c r="E7" s="2">
        <v>1</v>
      </c>
      <c r="F7" s="2">
        <v>1</v>
      </c>
      <c r="G7" s="2">
        <v>0</v>
      </c>
      <c r="H7" s="2">
        <v>1</v>
      </c>
      <c r="I7" s="2">
        <v>1</v>
      </c>
      <c r="J7" s="2">
        <v>0</v>
      </c>
      <c r="K7" s="2">
        <v>0</v>
      </c>
      <c r="L7" s="2" t="s">
        <v>10</v>
      </c>
      <c r="M7" s="5">
        <v>2008</v>
      </c>
    </row>
    <row r="8" spans="1:13">
      <c r="A8">
        <v>6</v>
      </c>
      <c r="B8" t="str">
        <f>VLOOKUP(Tabla2[[#Headers],[#Data],[Item]],Sheet1!$D$4:$E$33,2,FALSE)</f>
        <v>AC2</v>
      </c>
      <c r="C8" s="4" t="s">
        <v>72</v>
      </c>
      <c r="D8" t="str">
        <f t="shared" si="0"/>
        <v>AC2</v>
      </c>
      <c r="E8" s="2">
        <v>1</v>
      </c>
      <c r="F8" s="2">
        <v>1</v>
      </c>
      <c r="G8" s="2">
        <v>0</v>
      </c>
      <c r="H8" s="2">
        <v>1</v>
      </c>
      <c r="I8" s="2">
        <v>1</v>
      </c>
      <c r="J8" s="2">
        <v>0</v>
      </c>
      <c r="K8" s="2">
        <v>0</v>
      </c>
      <c r="L8" s="2" t="s">
        <v>10</v>
      </c>
      <c r="M8" s="5">
        <v>2009</v>
      </c>
    </row>
    <row r="9" spans="1:13">
      <c r="A9">
        <v>7</v>
      </c>
      <c r="B9" t="str">
        <f>VLOOKUP(Tabla2[[#Headers],[#Data],[Item]],Sheet1!$D$4:$E$33,2,FALSE)</f>
        <v>AC2</v>
      </c>
      <c r="C9" s="4" t="s">
        <v>72</v>
      </c>
      <c r="D9" t="str">
        <f t="shared" si="0"/>
        <v>AC2</v>
      </c>
      <c r="E9" s="2">
        <v>1</v>
      </c>
      <c r="F9" s="2">
        <v>1</v>
      </c>
      <c r="G9" s="2">
        <v>0</v>
      </c>
      <c r="H9" s="2">
        <v>1</v>
      </c>
      <c r="I9" s="2">
        <v>1</v>
      </c>
      <c r="J9" s="2">
        <v>0</v>
      </c>
      <c r="K9" s="2">
        <v>0</v>
      </c>
      <c r="L9" s="2" t="s">
        <v>10</v>
      </c>
      <c r="M9" s="5">
        <v>2005</v>
      </c>
    </row>
    <row r="10" spans="1:13">
      <c r="A10">
        <v>8</v>
      </c>
      <c r="B10" t="str">
        <f>VLOOKUP(Tabla2[[#Headers],[#Data],[Item]],Sheet1!$D$4:$E$33,2,FALSE)</f>
        <v>AC9</v>
      </c>
      <c r="C10" s="4" t="s">
        <v>91</v>
      </c>
      <c r="D10" t="str">
        <f t="shared" si="0"/>
        <v>AC9</v>
      </c>
      <c r="E10" s="2">
        <v>1</v>
      </c>
      <c r="F10" s="2">
        <v>1</v>
      </c>
      <c r="G10" s="2">
        <v>0</v>
      </c>
      <c r="H10" s="2">
        <v>0</v>
      </c>
      <c r="I10" s="2">
        <v>1</v>
      </c>
      <c r="J10" s="2">
        <v>0</v>
      </c>
      <c r="K10" s="2">
        <v>1</v>
      </c>
      <c r="L10" s="2" t="s">
        <v>9</v>
      </c>
      <c r="M10" s="5">
        <v>2004</v>
      </c>
    </row>
    <row r="11" spans="1:13">
      <c r="A11">
        <v>9</v>
      </c>
      <c r="B11" t="str">
        <f>VLOOKUP(Tabla2[[#Headers],[#Data],[Item]],Sheet1!$D$4:$E$33,2,FALSE)</f>
        <v>AC1</v>
      </c>
      <c r="C11" s="4" t="s">
        <v>87</v>
      </c>
      <c r="D11" t="str">
        <f t="shared" si="0"/>
        <v>AC1</v>
      </c>
      <c r="E11" s="2">
        <v>0</v>
      </c>
      <c r="F11" s="2">
        <v>0</v>
      </c>
      <c r="G11" s="2">
        <v>0</v>
      </c>
      <c r="H11" s="2">
        <v>1</v>
      </c>
      <c r="I11" s="2">
        <v>1</v>
      </c>
      <c r="J11" s="2">
        <v>0</v>
      </c>
      <c r="K11" s="2">
        <v>0</v>
      </c>
      <c r="L11" s="2" t="s">
        <v>9</v>
      </c>
      <c r="M11" s="5">
        <v>2006</v>
      </c>
    </row>
    <row r="12" spans="1:13">
      <c r="A12">
        <v>10</v>
      </c>
      <c r="B12" t="str">
        <f>VLOOKUP(Tabla2[[#Headers],[#Data],[Item]],Sheet1!$D$4:$E$33,2,FALSE)</f>
        <v>AC3</v>
      </c>
      <c r="C12" s="4" t="s">
        <v>171</v>
      </c>
      <c r="D12" t="str">
        <f t="shared" si="0"/>
        <v>AC3</v>
      </c>
      <c r="E12" s="2">
        <v>1</v>
      </c>
      <c r="F12" s="2">
        <v>0</v>
      </c>
      <c r="G12" s="2">
        <v>1</v>
      </c>
      <c r="H12" s="2">
        <v>0</v>
      </c>
      <c r="I12" s="2">
        <v>1</v>
      </c>
      <c r="J12" s="2">
        <v>0</v>
      </c>
      <c r="K12" s="2">
        <v>1</v>
      </c>
      <c r="L12" s="2" t="s">
        <v>10</v>
      </c>
      <c r="M12" s="5">
        <v>2018</v>
      </c>
    </row>
    <row r="13" spans="1:13">
      <c r="A13">
        <v>11</v>
      </c>
      <c r="B13" t="str">
        <f>VLOOKUP(Tabla2[[#Headers],[#Data],[Item]],Sheet1!$D$4:$E$33,2,FALSE)</f>
        <v>AC9</v>
      </c>
      <c r="C13" s="4" t="s">
        <v>91</v>
      </c>
      <c r="D13" t="str">
        <f t="shared" si="0"/>
        <v>AC9</v>
      </c>
      <c r="E13" s="2">
        <v>1</v>
      </c>
      <c r="F13" s="2">
        <v>1</v>
      </c>
      <c r="G13" s="2">
        <v>0</v>
      </c>
      <c r="H13" s="2">
        <v>0</v>
      </c>
      <c r="I13" s="2">
        <v>1</v>
      </c>
      <c r="J13" s="2">
        <v>0</v>
      </c>
      <c r="K13" s="2">
        <v>1</v>
      </c>
      <c r="L13" s="2" t="s">
        <v>9</v>
      </c>
      <c r="M13" s="5">
        <v>2012</v>
      </c>
    </row>
    <row r="14" spans="1:13">
      <c r="A14">
        <v>12</v>
      </c>
      <c r="B14" t="str">
        <f>VLOOKUP(Tabla2[[#Headers],[#Data],[Item]],Sheet1!$D$4:$E$33,2,FALSE)</f>
        <v>AC3</v>
      </c>
      <c r="C14" s="4" t="s">
        <v>171</v>
      </c>
      <c r="D14" t="str">
        <f t="shared" si="0"/>
        <v>AC3</v>
      </c>
      <c r="E14" s="2">
        <v>1</v>
      </c>
      <c r="F14" s="2">
        <v>0</v>
      </c>
      <c r="G14" s="2">
        <v>1</v>
      </c>
      <c r="H14" s="2">
        <v>0</v>
      </c>
      <c r="I14" s="2">
        <v>1</v>
      </c>
      <c r="J14" s="2">
        <v>0</v>
      </c>
      <c r="K14" s="2">
        <v>1</v>
      </c>
      <c r="L14" s="2" t="s">
        <v>10</v>
      </c>
      <c r="M14" s="5">
        <v>2014</v>
      </c>
    </row>
    <row r="15" spans="1:13">
      <c r="A15">
        <v>13</v>
      </c>
      <c r="B15" t="str">
        <f>VLOOKUP(Tabla2[[#Headers],[#Data],[Item]],Sheet1!$D$4:$E$33,2,FALSE)</f>
        <v>AC3</v>
      </c>
      <c r="C15" s="4" t="s">
        <v>171</v>
      </c>
      <c r="D15" t="str">
        <f t="shared" si="0"/>
        <v>AC3</v>
      </c>
      <c r="E15" s="2">
        <v>1</v>
      </c>
      <c r="F15" s="2">
        <v>0</v>
      </c>
      <c r="G15" s="2">
        <v>1</v>
      </c>
      <c r="H15" s="2">
        <v>0</v>
      </c>
      <c r="I15" s="2">
        <v>1</v>
      </c>
      <c r="J15" s="2">
        <v>0</v>
      </c>
      <c r="K15" s="2">
        <v>1</v>
      </c>
      <c r="L15" s="2" t="s">
        <v>10</v>
      </c>
      <c r="M15" s="5">
        <v>2011</v>
      </c>
    </row>
    <row r="16" spans="1:13">
      <c r="A16">
        <v>14</v>
      </c>
      <c r="B16" t="str">
        <f>VLOOKUP(Tabla2[[#Headers],[#Data],[Item]],Sheet1!$D$4:$E$33,2,FALSE)</f>
        <v>AC5</v>
      </c>
      <c r="C16" s="4" t="s">
        <v>89</v>
      </c>
      <c r="D16" t="str">
        <f t="shared" si="0"/>
        <v>AC5</v>
      </c>
      <c r="E16" s="2">
        <v>0</v>
      </c>
      <c r="F16" s="2">
        <v>0</v>
      </c>
      <c r="G16" s="2">
        <v>0</v>
      </c>
      <c r="H16" s="2">
        <v>1</v>
      </c>
      <c r="I16" s="2">
        <v>1</v>
      </c>
      <c r="J16" s="2">
        <v>0</v>
      </c>
      <c r="K16" s="2">
        <v>0</v>
      </c>
      <c r="L16" s="2" t="s">
        <v>9</v>
      </c>
      <c r="M16" s="5">
        <v>2009</v>
      </c>
    </row>
    <row r="17" spans="1:13">
      <c r="A17">
        <v>15</v>
      </c>
      <c r="B17" t="str">
        <f>VLOOKUP(Tabla2[[#Headers],[#Data],[Item]],Sheet1!$D$4:$E$33,2,FALSE)</f>
        <v>AC1</v>
      </c>
      <c r="C17" s="4" t="s">
        <v>87</v>
      </c>
      <c r="D17" t="str">
        <f t="shared" si="0"/>
        <v>AC1</v>
      </c>
      <c r="E17" s="2">
        <v>0</v>
      </c>
      <c r="F17" s="2">
        <v>0</v>
      </c>
      <c r="G17" s="2">
        <v>0</v>
      </c>
      <c r="H17" s="2">
        <v>1</v>
      </c>
      <c r="I17" s="2">
        <v>1</v>
      </c>
      <c r="J17" s="2">
        <v>0</v>
      </c>
      <c r="K17" s="2">
        <v>0</v>
      </c>
      <c r="L17" s="2" t="s">
        <v>9</v>
      </c>
      <c r="M17" s="5">
        <v>2021</v>
      </c>
    </row>
    <row r="18" spans="1:13">
      <c r="A18">
        <v>16</v>
      </c>
      <c r="B18" t="str">
        <f>VLOOKUP(Tabla2[[#Headers],[#Data],[Item]],Sheet1!$D$4:$E$33,2,FALSE)</f>
        <v>AC3</v>
      </c>
      <c r="C18" s="4" t="s">
        <v>171</v>
      </c>
      <c r="D18" t="str">
        <f t="shared" si="0"/>
        <v>AC3</v>
      </c>
      <c r="E18" s="2">
        <v>1</v>
      </c>
      <c r="F18" s="2">
        <v>0</v>
      </c>
      <c r="G18" s="2">
        <v>1</v>
      </c>
      <c r="H18" s="2">
        <v>0</v>
      </c>
      <c r="I18" s="2">
        <v>1</v>
      </c>
      <c r="J18" s="2">
        <v>0</v>
      </c>
      <c r="K18" s="2">
        <v>1</v>
      </c>
      <c r="L18" s="2" t="s">
        <v>10</v>
      </c>
      <c r="M18" s="5">
        <v>2018</v>
      </c>
    </row>
    <row r="19" spans="1:13">
      <c r="A19">
        <v>17</v>
      </c>
      <c r="B19" t="str">
        <f>VLOOKUP(Tabla2[[#Headers],[#Data],[Item]],Sheet1!$D$4:$E$33,2,FALSE)</f>
        <v>AC4</v>
      </c>
      <c r="C19" s="4" t="s">
        <v>73</v>
      </c>
      <c r="D19" t="str">
        <f t="shared" si="0"/>
        <v>AC4</v>
      </c>
      <c r="E19" s="2">
        <v>0</v>
      </c>
      <c r="F19" s="2">
        <v>0</v>
      </c>
      <c r="G19" s="2">
        <v>1</v>
      </c>
      <c r="H19" s="2">
        <v>0</v>
      </c>
      <c r="I19" s="2">
        <v>1</v>
      </c>
      <c r="J19" s="2">
        <v>0</v>
      </c>
      <c r="K19" s="2">
        <v>1</v>
      </c>
      <c r="L19" s="2" t="s">
        <v>10</v>
      </c>
      <c r="M19" s="5">
        <v>2016</v>
      </c>
    </row>
    <row r="20" spans="1:13">
      <c r="A20">
        <v>18</v>
      </c>
      <c r="B20" t="str">
        <f>VLOOKUP(Tabla2[[#Headers],[#Data],[Item]],Sheet1!$D$4:$E$33,2,FALSE)</f>
        <v>AC4</v>
      </c>
      <c r="C20" s="4" t="s">
        <v>73</v>
      </c>
      <c r="D20" t="str">
        <f t="shared" si="0"/>
        <v>AC4</v>
      </c>
      <c r="E20" s="2">
        <v>0</v>
      </c>
      <c r="F20" s="2">
        <v>0</v>
      </c>
      <c r="G20" s="2">
        <v>1</v>
      </c>
      <c r="H20" s="2">
        <v>0</v>
      </c>
      <c r="I20" s="2">
        <v>1</v>
      </c>
      <c r="J20" s="2">
        <v>0</v>
      </c>
      <c r="K20" s="2">
        <v>1</v>
      </c>
      <c r="L20" s="2" t="s">
        <v>10</v>
      </c>
      <c r="M20" s="5">
        <v>2005</v>
      </c>
    </row>
    <row r="21" spans="1:13">
      <c r="A21">
        <v>19</v>
      </c>
      <c r="B21" t="str">
        <f>VLOOKUP(Tabla2[[#Headers],[#Data],[Item]],Sheet1!$D$4:$E$33,2,FALSE)</f>
        <v>AC4</v>
      </c>
      <c r="C21" s="4" t="s">
        <v>73</v>
      </c>
      <c r="D21" t="str">
        <f t="shared" si="0"/>
        <v>AC4</v>
      </c>
      <c r="E21" s="2">
        <v>0</v>
      </c>
      <c r="F21" s="2">
        <v>0</v>
      </c>
      <c r="G21" s="2">
        <v>1</v>
      </c>
      <c r="H21" s="2">
        <v>0</v>
      </c>
      <c r="I21" s="2">
        <v>1</v>
      </c>
      <c r="J21" s="2">
        <v>0</v>
      </c>
      <c r="K21" s="2">
        <v>1</v>
      </c>
      <c r="L21" s="2" t="s">
        <v>10</v>
      </c>
      <c r="M21" s="5">
        <v>2018</v>
      </c>
    </row>
    <row r="22" spans="1:13">
      <c r="A22">
        <v>20</v>
      </c>
      <c r="B22" t="str">
        <f>VLOOKUP(Tabla2[[#Headers],[#Data],[Item]],Sheet1!$D$4:$E$33,2,FALSE)</f>
        <v>AC4</v>
      </c>
      <c r="C22" s="4" t="s">
        <v>73</v>
      </c>
      <c r="D22" t="str">
        <f t="shared" si="0"/>
        <v>AC4</v>
      </c>
      <c r="E22" s="2">
        <v>0</v>
      </c>
      <c r="F22" s="2">
        <v>0</v>
      </c>
      <c r="G22" s="2">
        <v>1</v>
      </c>
      <c r="H22" s="2">
        <v>0</v>
      </c>
      <c r="I22" s="2">
        <v>1</v>
      </c>
      <c r="J22" s="2">
        <v>0</v>
      </c>
      <c r="K22" s="2">
        <v>1</v>
      </c>
      <c r="L22" s="2" t="s">
        <v>10</v>
      </c>
      <c r="M22" s="5">
        <v>2009</v>
      </c>
    </row>
    <row r="23" spans="1:13">
      <c r="A23">
        <v>21</v>
      </c>
      <c r="B23" t="str">
        <f>VLOOKUP(Tabla2[[#Headers],[#Data],[Item]],Sheet1!$D$4:$E$33,2,FALSE)</f>
        <v>AC4</v>
      </c>
      <c r="C23" s="4" t="s">
        <v>73</v>
      </c>
      <c r="D23" t="str">
        <f t="shared" si="0"/>
        <v>AC4</v>
      </c>
      <c r="E23" s="2">
        <v>0</v>
      </c>
      <c r="F23" s="2">
        <v>0</v>
      </c>
      <c r="G23" s="2">
        <v>1</v>
      </c>
      <c r="H23" s="2">
        <v>0</v>
      </c>
      <c r="I23" s="2">
        <v>1</v>
      </c>
      <c r="J23" s="2">
        <v>0</v>
      </c>
      <c r="K23" s="2">
        <v>1</v>
      </c>
      <c r="L23" s="2" t="s">
        <v>10</v>
      </c>
      <c r="M23" s="5">
        <v>2014</v>
      </c>
    </row>
    <row r="24" spans="1:13">
      <c r="A24">
        <v>22</v>
      </c>
      <c r="B24" t="str">
        <f>VLOOKUP(Tabla2[[#Headers],[#Data],[Item]],Sheet1!$D$4:$E$33,2,FALSE)</f>
        <v>AC4</v>
      </c>
      <c r="C24" s="4" t="s">
        <v>73</v>
      </c>
      <c r="D24" t="str">
        <f t="shared" si="0"/>
        <v>AC4</v>
      </c>
      <c r="E24" s="2">
        <v>0</v>
      </c>
      <c r="F24" s="2">
        <v>0</v>
      </c>
      <c r="G24" s="2">
        <v>1</v>
      </c>
      <c r="H24" s="2">
        <v>0</v>
      </c>
      <c r="I24" s="2">
        <v>1</v>
      </c>
      <c r="J24" s="2">
        <v>0</v>
      </c>
      <c r="K24" s="2">
        <v>1</v>
      </c>
      <c r="L24" s="2" t="s">
        <v>10</v>
      </c>
      <c r="M24" s="5">
        <v>2020</v>
      </c>
    </row>
    <row r="25" spans="1:13">
      <c r="A25">
        <v>23</v>
      </c>
      <c r="B25" t="str">
        <f>VLOOKUP(Tabla2[[#Headers],[#Data],[Item]],Sheet1!$D$4:$E$33,2,FALSE)</f>
        <v>AC5</v>
      </c>
      <c r="C25" s="4" t="s">
        <v>89</v>
      </c>
      <c r="D25" t="str">
        <f t="shared" si="0"/>
        <v>AC5</v>
      </c>
      <c r="E25" s="2">
        <v>0</v>
      </c>
      <c r="F25" s="2">
        <v>0</v>
      </c>
      <c r="G25" s="2">
        <v>0</v>
      </c>
      <c r="H25" s="2">
        <v>1</v>
      </c>
      <c r="I25" s="2">
        <v>1</v>
      </c>
      <c r="J25" s="2">
        <v>0</v>
      </c>
      <c r="K25" s="2">
        <v>0</v>
      </c>
      <c r="L25" s="2" t="s">
        <v>9</v>
      </c>
      <c r="M25" s="5">
        <v>2021</v>
      </c>
    </row>
    <row r="26" spans="1:13">
      <c r="A26">
        <v>24</v>
      </c>
      <c r="B26" t="str">
        <f>VLOOKUP(Tabla2[[#Headers],[#Data],[Item]],Sheet1!$D$4:$E$33,2,FALSE)</f>
        <v>AC6</v>
      </c>
      <c r="C26" s="4" t="s">
        <v>96</v>
      </c>
      <c r="D26" t="str">
        <f t="shared" si="0"/>
        <v>AC6</v>
      </c>
      <c r="E26" s="2">
        <v>0</v>
      </c>
      <c r="F26" s="2">
        <v>0</v>
      </c>
      <c r="G26" s="2">
        <v>1</v>
      </c>
      <c r="H26" s="2">
        <v>0</v>
      </c>
      <c r="I26" s="2">
        <v>1</v>
      </c>
      <c r="J26" s="2">
        <v>0</v>
      </c>
      <c r="K26" s="2">
        <v>1</v>
      </c>
      <c r="L26" s="2" t="s">
        <v>10</v>
      </c>
      <c r="M26" s="5">
        <v>2013</v>
      </c>
    </row>
    <row r="27" spans="1:13">
      <c r="A27">
        <v>25</v>
      </c>
      <c r="B27" t="str">
        <f>VLOOKUP(Tabla2[[#Headers],[#Data],[Item]],Sheet1!$D$4:$E$33,2,FALSE)</f>
        <v>AC1</v>
      </c>
      <c r="C27" s="4" t="s">
        <v>87</v>
      </c>
      <c r="D27" t="str">
        <f t="shared" si="0"/>
        <v>AC1</v>
      </c>
      <c r="E27" s="2">
        <v>0</v>
      </c>
      <c r="F27" s="2">
        <v>0</v>
      </c>
      <c r="G27" s="2">
        <v>0</v>
      </c>
      <c r="H27" s="2">
        <v>1</v>
      </c>
      <c r="I27" s="2">
        <v>1</v>
      </c>
      <c r="J27" s="2">
        <v>0</v>
      </c>
      <c r="K27" s="2">
        <v>0</v>
      </c>
      <c r="L27" s="2" t="s">
        <v>9</v>
      </c>
      <c r="M27" s="5">
        <v>2009</v>
      </c>
    </row>
    <row r="28" spans="1:13">
      <c r="A28">
        <v>26</v>
      </c>
      <c r="B28" t="str">
        <f>VLOOKUP(Tabla2[[#Headers],[#Data],[Item]],Sheet1!$D$4:$E$33,2,FALSE)</f>
        <v>AC6</v>
      </c>
      <c r="C28" s="4" t="s">
        <v>96</v>
      </c>
      <c r="D28" t="str">
        <f t="shared" si="0"/>
        <v>AC6</v>
      </c>
      <c r="E28" s="2">
        <v>0</v>
      </c>
      <c r="F28" s="2">
        <v>0</v>
      </c>
      <c r="G28" s="2">
        <v>1</v>
      </c>
      <c r="H28" s="2">
        <v>0</v>
      </c>
      <c r="I28" s="2">
        <v>1</v>
      </c>
      <c r="J28" s="2">
        <v>0</v>
      </c>
      <c r="K28" s="2">
        <v>1</v>
      </c>
      <c r="L28" s="2" t="s">
        <v>10</v>
      </c>
      <c r="M28" s="5">
        <v>2020</v>
      </c>
    </row>
    <row r="29" spans="1:13">
      <c r="A29">
        <v>27</v>
      </c>
      <c r="B29" t="str">
        <f>VLOOKUP(Tabla2[[#Headers],[#Data],[Item]],Sheet1!$D$4:$E$33,2,FALSE)</f>
        <v>AC6</v>
      </c>
      <c r="C29" s="4" t="s">
        <v>96</v>
      </c>
      <c r="D29" t="str">
        <f t="shared" si="0"/>
        <v>AC6</v>
      </c>
      <c r="E29" s="2">
        <v>0</v>
      </c>
      <c r="F29" s="2">
        <v>0</v>
      </c>
      <c r="G29" s="2">
        <v>1</v>
      </c>
      <c r="H29" s="2">
        <v>0</v>
      </c>
      <c r="I29" s="2">
        <v>1</v>
      </c>
      <c r="J29" s="2">
        <v>0</v>
      </c>
      <c r="K29" s="2">
        <v>1</v>
      </c>
      <c r="L29" s="2" t="s">
        <v>10</v>
      </c>
      <c r="M29" s="5">
        <v>2017</v>
      </c>
    </row>
    <row r="30" spans="1:13">
      <c r="A30">
        <v>28</v>
      </c>
      <c r="B30" t="str">
        <f>VLOOKUP(Tabla2[[#Headers],[#Data],[Item]],Sheet1!$D$4:$E$33,2,FALSE)</f>
        <v>AC9</v>
      </c>
      <c r="C30" s="4" t="s">
        <v>91</v>
      </c>
      <c r="D30" t="str">
        <f t="shared" si="0"/>
        <v>AC9</v>
      </c>
      <c r="E30" s="2">
        <v>1</v>
      </c>
      <c r="F30" s="2">
        <v>1</v>
      </c>
      <c r="G30" s="2">
        <v>0</v>
      </c>
      <c r="H30" s="2">
        <v>0</v>
      </c>
      <c r="I30" s="2">
        <v>1</v>
      </c>
      <c r="J30" s="2">
        <v>0</v>
      </c>
      <c r="K30" s="2">
        <v>1</v>
      </c>
      <c r="L30" s="2" t="s">
        <v>9</v>
      </c>
      <c r="M30" s="5">
        <v>2006</v>
      </c>
    </row>
    <row r="31" spans="1:13">
      <c r="A31">
        <v>29</v>
      </c>
      <c r="B31" t="str">
        <f>VLOOKUP(Tabla2[[#Headers],[#Data],[Item]],Sheet1!$D$4:$E$33,2,FALSE)</f>
        <v>AC6</v>
      </c>
      <c r="C31" s="4" t="s">
        <v>96</v>
      </c>
      <c r="D31" t="str">
        <f t="shared" si="0"/>
        <v>AC6</v>
      </c>
      <c r="E31" s="2">
        <v>0</v>
      </c>
      <c r="F31" s="2">
        <v>0</v>
      </c>
      <c r="G31" s="2">
        <v>1</v>
      </c>
      <c r="H31" s="2">
        <v>0</v>
      </c>
      <c r="I31" s="2">
        <v>1</v>
      </c>
      <c r="J31" s="2">
        <v>0</v>
      </c>
      <c r="K31" s="2">
        <v>1</v>
      </c>
      <c r="L31" s="2" t="s">
        <v>10</v>
      </c>
      <c r="M31" s="5">
        <v>2021</v>
      </c>
    </row>
    <row r="32" spans="1:13">
      <c r="A32">
        <v>30</v>
      </c>
      <c r="B32" t="str">
        <f>VLOOKUP(Tabla2[[#Headers],[#Data],[Item]],Sheet1!$D$4:$E$33,2,FALSE)</f>
        <v>AC6</v>
      </c>
      <c r="C32" s="4" t="s">
        <v>96</v>
      </c>
      <c r="D32" t="str">
        <f t="shared" si="0"/>
        <v>AC6</v>
      </c>
      <c r="E32" s="2">
        <v>0</v>
      </c>
      <c r="F32" s="2">
        <v>0</v>
      </c>
      <c r="G32" s="2">
        <v>1</v>
      </c>
      <c r="H32" s="2">
        <v>0</v>
      </c>
      <c r="I32" s="2">
        <v>1</v>
      </c>
      <c r="J32" s="2">
        <v>0</v>
      </c>
      <c r="K32" s="2">
        <v>1</v>
      </c>
      <c r="L32" s="2" t="s">
        <v>10</v>
      </c>
      <c r="M32" s="5">
        <v>2011</v>
      </c>
    </row>
    <row r="33" spans="1:13">
      <c r="A33">
        <v>31</v>
      </c>
      <c r="B33" t="str">
        <f>VLOOKUP(Tabla2[[#Headers],[#Data],[Item]],Sheet1!$D$4:$E$33,2,FALSE)</f>
        <v>AC7</v>
      </c>
      <c r="C33" s="4" t="s">
        <v>74</v>
      </c>
      <c r="D33" t="str">
        <f t="shared" si="0"/>
        <v>AC7</v>
      </c>
      <c r="E33" s="2">
        <v>0</v>
      </c>
      <c r="F33" s="2">
        <v>1</v>
      </c>
      <c r="G33" s="2">
        <v>0</v>
      </c>
      <c r="H33" s="2">
        <v>1</v>
      </c>
      <c r="I33" s="2">
        <v>0</v>
      </c>
      <c r="J33" s="2">
        <v>0</v>
      </c>
      <c r="K33" s="2">
        <v>0</v>
      </c>
      <c r="L33" s="2" t="s">
        <v>10</v>
      </c>
      <c r="M33" s="5">
        <v>2020</v>
      </c>
    </row>
    <row r="34" spans="1:13">
      <c r="A34">
        <v>32</v>
      </c>
      <c r="B34" t="str">
        <f>VLOOKUP(Tabla2[[#Headers],[#Data],[Item]],Sheet1!$D$4:$E$33,2,FALSE)</f>
        <v>AC7</v>
      </c>
      <c r="C34" s="4" t="s">
        <v>74</v>
      </c>
      <c r="D34" t="str">
        <f t="shared" si="0"/>
        <v>AC7</v>
      </c>
      <c r="E34" s="2">
        <v>0</v>
      </c>
      <c r="F34" s="2">
        <v>1</v>
      </c>
      <c r="G34" s="2">
        <v>0</v>
      </c>
      <c r="H34" s="2">
        <v>1</v>
      </c>
      <c r="I34" s="2">
        <v>0</v>
      </c>
      <c r="J34" s="2">
        <v>0</v>
      </c>
      <c r="K34" s="2">
        <v>0</v>
      </c>
      <c r="L34" s="2" t="s">
        <v>10</v>
      </c>
      <c r="M34" s="5">
        <v>2018</v>
      </c>
    </row>
    <row r="35" spans="1:13">
      <c r="A35">
        <v>33</v>
      </c>
      <c r="B35" t="str">
        <f>VLOOKUP(Tabla2[[#Headers],[#Data],[Item]],Sheet1!$D$4:$E$33,2,FALSE)</f>
        <v>AC7</v>
      </c>
      <c r="C35" s="4" t="s">
        <v>74</v>
      </c>
      <c r="D35" t="str">
        <f t="shared" si="0"/>
        <v>AC7</v>
      </c>
      <c r="E35" s="2">
        <v>0</v>
      </c>
      <c r="F35" s="2">
        <v>1</v>
      </c>
      <c r="G35" s="2">
        <v>0</v>
      </c>
      <c r="H35" s="2">
        <v>1</v>
      </c>
      <c r="I35" s="2">
        <v>0</v>
      </c>
      <c r="J35" s="2">
        <v>0</v>
      </c>
      <c r="K35" s="2">
        <v>0</v>
      </c>
      <c r="L35" s="2" t="s">
        <v>10</v>
      </c>
      <c r="M35" s="5">
        <v>2012</v>
      </c>
    </row>
    <row r="36" spans="1:13">
      <c r="A36">
        <v>34</v>
      </c>
      <c r="B36" t="str">
        <f>VLOOKUP(Tabla2[[#Headers],[#Data],[Item]],Sheet1!$D$4:$E$33,2,FALSE)</f>
        <v>AC5</v>
      </c>
      <c r="C36" s="4" t="s">
        <v>89</v>
      </c>
      <c r="D36" t="str">
        <f t="shared" si="0"/>
        <v>AC5</v>
      </c>
      <c r="E36" s="2">
        <v>0</v>
      </c>
      <c r="F36" s="2">
        <v>0</v>
      </c>
      <c r="G36" s="2">
        <v>0</v>
      </c>
      <c r="H36" s="2">
        <v>1</v>
      </c>
      <c r="I36" s="2">
        <v>1</v>
      </c>
      <c r="J36" s="2">
        <v>0</v>
      </c>
      <c r="K36" s="2">
        <v>0</v>
      </c>
      <c r="L36" s="2" t="s">
        <v>9</v>
      </c>
      <c r="M36" s="5">
        <v>2021</v>
      </c>
    </row>
    <row r="37" spans="1:13">
      <c r="A37">
        <v>35</v>
      </c>
      <c r="B37" t="str">
        <f>VLOOKUP(Tabla2[[#Headers],[#Data],[Item]],Sheet1!$D$4:$E$33,2,FALSE)</f>
        <v>AC8</v>
      </c>
      <c r="C37" s="4" t="s">
        <v>75</v>
      </c>
      <c r="D37" t="str">
        <f t="shared" si="0"/>
        <v>AC8</v>
      </c>
      <c r="E37" s="2">
        <v>0</v>
      </c>
      <c r="F37" s="2">
        <v>1</v>
      </c>
      <c r="G37" s="2">
        <v>0</v>
      </c>
      <c r="H37" s="2">
        <v>1</v>
      </c>
      <c r="I37" s="2">
        <v>0</v>
      </c>
      <c r="J37" s="2">
        <v>0</v>
      </c>
      <c r="K37" s="2">
        <v>0</v>
      </c>
      <c r="L37" s="2" t="s">
        <v>10</v>
      </c>
      <c r="M37" s="5">
        <v>2015</v>
      </c>
    </row>
    <row r="38" spans="1:13">
      <c r="A38">
        <v>36</v>
      </c>
      <c r="B38" t="str">
        <f>VLOOKUP(Tabla2[[#Headers],[#Data],[Item]],Sheet1!$D$4:$E$33,2,FALSE)</f>
        <v>AC25</v>
      </c>
      <c r="C38" s="4" t="s">
        <v>93</v>
      </c>
      <c r="D38" t="str">
        <f t="shared" si="0"/>
        <v>AC25</v>
      </c>
      <c r="E38" s="2">
        <v>0</v>
      </c>
      <c r="F38" s="2">
        <v>1</v>
      </c>
      <c r="G38" s="2">
        <v>0</v>
      </c>
      <c r="H38" s="2">
        <v>1</v>
      </c>
      <c r="I38" s="2">
        <v>0</v>
      </c>
      <c r="J38" s="2">
        <v>0</v>
      </c>
      <c r="K38" s="2">
        <v>1</v>
      </c>
      <c r="L38" s="2" t="s">
        <v>9</v>
      </c>
      <c r="M38" s="5">
        <v>2011</v>
      </c>
    </row>
    <row r="39" spans="1:13">
      <c r="A39">
        <v>37</v>
      </c>
      <c r="B39" t="str">
        <f>VLOOKUP(Tabla2[[#Headers],[#Data],[Item]],Sheet1!$D$4:$E$33,2,FALSE)</f>
        <v>AC25</v>
      </c>
      <c r="C39" s="4" t="s">
        <v>93</v>
      </c>
      <c r="D39" t="str">
        <f t="shared" si="0"/>
        <v>AC25</v>
      </c>
      <c r="E39" s="2">
        <v>0</v>
      </c>
      <c r="F39" s="2">
        <v>1</v>
      </c>
      <c r="G39" s="2">
        <v>0</v>
      </c>
      <c r="H39" s="2">
        <v>1</v>
      </c>
      <c r="I39" s="2">
        <v>0</v>
      </c>
      <c r="J39" s="2">
        <v>0</v>
      </c>
      <c r="K39" s="2">
        <v>1</v>
      </c>
      <c r="L39" s="2" t="s">
        <v>9</v>
      </c>
      <c r="M39" s="5">
        <v>2013</v>
      </c>
    </row>
    <row r="40" spans="1:13">
      <c r="A40">
        <v>38</v>
      </c>
      <c r="B40" t="str">
        <f>VLOOKUP(Tabla2[[#Headers],[#Data],[Item]],Sheet1!$D$4:$E$33,2,FALSE)</f>
        <v>AC1</v>
      </c>
      <c r="C40" s="4" t="s">
        <v>87</v>
      </c>
      <c r="D40" t="str">
        <f t="shared" si="0"/>
        <v>AC1</v>
      </c>
      <c r="E40" s="2">
        <v>0</v>
      </c>
      <c r="F40" s="2">
        <v>1</v>
      </c>
      <c r="G40" s="2">
        <v>0</v>
      </c>
      <c r="H40" s="2">
        <v>0</v>
      </c>
      <c r="I40" s="2">
        <v>1</v>
      </c>
      <c r="J40" s="2">
        <v>0</v>
      </c>
      <c r="K40" s="2">
        <v>0</v>
      </c>
      <c r="L40" s="2" t="s">
        <v>9</v>
      </c>
      <c r="M40" s="5">
        <v>2012</v>
      </c>
    </row>
    <row r="41" spans="1:13">
      <c r="A41">
        <v>39</v>
      </c>
      <c r="B41" t="str">
        <f>VLOOKUP(Tabla2[[#Headers],[#Data],[Item]],Sheet1!$D$4:$E$33,2,FALSE)</f>
        <v>AC8</v>
      </c>
      <c r="C41" s="4" t="s">
        <v>75</v>
      </c>
      <c r="D41" t="str">
        <f t="shared" si="0"/>
        <v>AC8</v>
      </c>
      <c r="E41" s="2">
        <v>0</v>
      </c>
      <c r="F41" s="2">
        <v>1</v>
      </c>
      <c r="G41" s="2">
        <v>0</v>
      </c>
      <c r="H41" s="2">
        <v>1</v>
      </c>
      <c r="I41" s="2">
        <v>0</v>
      </c>
      <c r="J41" s="2">
        <v>0</v>
      </c>
      <c r="K41" s="2">
        <v>0</v>
      </c>
      <c r="L41" s="2" t="s">
        <v>10</v>
      </c>
      <c r="M41" s="5">
        <v>2019</v>
      </c>
    </row>
    <row r="42" spans="1:13">
      <c r="A42">
        <v>40</v>
      </c>
      <c r="B42" t="str">
        <f>VLOOKUP(Tabla2[[#Headers],[#Data],[Item]],Sheet1!$D$4:$E$33,2,FALSE)</f>
        <v>AC26</v>
      </c>
      <c r="C42" s="4" t="s">
        <v>97</v>
      </c>
      <c r="D42" t="str">
        <f t="shared" si="0"/>
        <v>AC26</v>
      </c>
      <c r="E42" s="2">
        <v>0</v>
      </c>
      <c r="F42" s="2">
        <v>1</v>
      </c>
      <c r="G42" s="2">
        <v>0</v>
      </c>
      <c r="H42" s="2">
        <v>0</v>
      </c>
      <c r="I42" s="2">
        <v>0</v>
      </c>
      <c r="J42" s="2">
        <v>1</v>
      </c>
      <c r="K42" s="2">
        <v>1</v>
      </c>
      <c r="L42" s="2" t="s">
        <v>9</v>
      </c>
      <c r="M42" s="5">
        <v>2008</v>
      </c>
    </row>
    <row r="43" spans="1:13">
      <c r="A43">
        <v>41</v>
      </c>
      <c r="B43" t="str">
        <f>VLOOKUP(Tabla2[[#Headers],[#Data],[Item]],Sheet1!$D$4:$E$33,2,FALSE)</f>
        <v>AC8</v>
      </c>
      <c r="C43" s="4" t="s">
        <v>75</v>
      </c>
      <c r="D43" t="str">
        <f t="shared" si="0"/>
        <v>AC8</v>
      </c>
      <c r="E43" s="2">
        <v>0</v>
      </c>
      <c r="F43" s="2">
        <v>1</v>
      </c>
      <c r="G43" s="2">
        <v>0</v>
      </c>
      <c r="H43" s="2">
        <v>1</v>
      </c>
      <c r="I43" s="2">
        <v>0</v>
      </c>
      <c r="J43" s="2">
        <v>0</v>
      </c>
      <c r="K43" s="2">
        <v>0</v>
      </c>
      <c r="L43" s="2" t="s">
        <v>10</v>
      </c>
      <c r="M43" s="5">
        <v>2012</v>
      </c>
    </row>
    <row r="44" spans="1:13">
      <c r="A44">
        <v>42</v>
      </c>
      <c r="B44" t="str">
        <f>VLOOKUP(Tabla2[[#Headers],[#Data],[Item]],Sheet1!$D$4:$E$33,2,FALSE)</f>
        <v>AC8</v>
      </c>
      <c r="C44" s="4" t="s">
        <v>75</v>
      </c>
      <c r="D44" t="str">
        <f t="shared" si="0"/>
        <v>AC8</v>
      </c>
      <c r="E44" s="2">
        <v>0</v>
      </c>
      <c r="F44" s="2">
        <v>1</v>
      </c>
      <c r="G44" s="2">
        <v>0</v>
      </c>
      <c r="H44" s="2">
        <v>1</v>
      </c>
      <c r="I44" s="2">
        <v>0</v>
      </c>
      <c r="J44" s="2">
        <v>0</v>
      </c>
      <c r="K44" s="2">
        <v>0</v>
      </c>
      <c r="L44" s="2" t="s">
        <v>10</v>
      </c>
      <c r="M44" s="5">
        <v>2006</v>
      </c>
    </row>
    <row r="45" spans="1:13">
      <c r="A45">
        <v>43</v>
      </c>
      <c r="B45" t="str">
        <f>VLOOKUP(Tabla2[[#Headers],[#Data],[Item]],Sheet1!$D$4:$E$33,2,FALSE)</f>
        <v>AC5</v>
      </c>
      <c r="C45" s="4" t="s">
        <v>89</v>
      </c>
      <c r="D45" t="str">
        <f t="shared" si="0"/>
        <v>AC5</v>
      </c>
      <c r="E45" s="2">
        <v>0</v>
      </c>
      <c r="F45" s="2">
        <v>0</v>
      </c>
      <c r="G45" s="2">
        <v>0</v>
      </c>
      <c r="H45" s="2">
        <v>1</v>
      </c>
      <c r="I45" s="2">
        <v>1</v>
      </c>
      <c r="J45" s="2">
        <v>0</v>
      </c>
      <c r="K45" s="2">
        <v>0</v>
      </c>
      <c r="L45" s="2" t="s">
        <v>9</v>
      </c>
      <c r="M45" s="5">
        <v>2013</v>
      </c>
    </row>
    <row r="46" spans="1:13">
      <c r="A46">
        <v>44</v>
      </c>
      <c r="B46" t="str">
        <f>VLOOKUP(Tabla2[[#Headers],[#Data],[Item]],Sheet1!$D$4:$E$33,2,FALSE)</f>
        <v>AC8</v>
      </c>
      <c r="C46" s="4" t="s">
        <v>75</v>
      </c>
      <c r="D46" t="str">
        <f t="shared" si="0"/>
        <v>AC8</v>
      </c>
      <c r="E46" s="2">
        <v>0</v>
      </c>
      <c r="F46" s="2">
        <v>1</v>
      </c>
      <c r="G46" s="2">
        <v>0</v>
      </c>
      <c r="H46" s="2">
        <v>1</v>
      </c>
      <c r="I46" s="2">
        <v>0</v>
      </c>
      <c r="J46" s="2">
        <v>0</v>
      </c>
      <c r="K46" s="2">
        <v>0</v>
      </c>
      <c r="L46" s="2" t="s">
        <v>10</v>
      </c>
      <c r="M46" s="5">
        <v>2008</v>
      </c>
    </row>
    <row r="47" spans="1:13">
      <c r="A47">
        <v>45</v>
      </c>
      <c r="B47" t="str">
        <f>VLOOKUP(Tabla2[[#Headers],[#Data],[Item]],Sheet1!$D$4:$E$33,2,FALSE)</f>
        <v>AC25</v>
      </c>
      <c r="C47" s="4" t="s">
        <v>93</v>
      </c>
      <c r="D47" t="str">
        <f t="shared" si="0"/>
        <v>AC25</v>
      </c>
      <c r="E47" s="2">
        <v>0</v>
      </c>
      <c r="F47" s="2">
        <v>1</v>
      </c>
      <c r="G47" s="2">
        <v>0</v>
      </c>
      <c r="H47" s="2">
        <v>1</v>
      </c>
      <c r="I47" s="2">
        <v>0</v>
      </c>
      <c r="J47" s="2">
        <v>0</v>
      </c>
      <c r="K47" s="2">
        <v>1</v>
      </c>
      <c r="L47" s="2" t="s">
        <v>9</v>
      </c>
      <c r="M47" s="5">
        <v>2004</v>
      </c>
    </row>
    <row r="48" spans="1:13">
      <c r="A48">
        <v>46</v>
      </c>
      <c r="B48" t="str">
        <f>VLOOKUP(Tabla2[[#Headers],[#Data],[Item]],Sheet1!$D$4:$E$33,2,FALSE)</f>
        <v>AC1</v>
      </c>
      <c r="C48" s="4" t="s">
        <v>87</v>
      </c>
      <c r="D48" t="str">
        <f t="shared" si="0"/>
        <v>AC1</v>
      </c>
      <c r="E48" s="2">
        <v>0</v>
      </c>
      <c r="F48" s="2">
        <v>1</v>
      </c>
      <c r="G48" s="2">
        <v>0</v>
      </c>
      <c r="H48" s="2">
        <v>0</v>
      </c>
      <c r="I48" s="2">
        <v>1</v>
      </c>
      <c r="J48" s="2">
        <v>0</v>
      </c>
      <c r="K48" s="2">
        <v>0</v>
      </c>
      <c r="L48" s="2" t="s">
        <v>9</v>
      </c>
      <c r="M48" s="5">
        <v>2012</v>
      </c>
    </row>
    <row r="49" spans="1:13">
      <c r="A49">
        <v>47</v>
      </c>
      <c r="B49" t="str">
        <f>VLOOKUP(Tabla2[[#Headers],[#Data],[Item]],Sheet1!$D$4:$E$33,2,FALSE)</f>
        <v>AC8</v>
      </c>
      <c r="C49" s="4" t="s">
        <v>75</v>
      </c>
      <c r="D49" t="str">
        <f t="shared" si="0"/>
        <v>AC8</v>
      </c>
      <c r="E49" s="2">
        <v>0</v>
      </c>
      <c r="F49" s="2">
        <v>1</v>
      </c>
      <c r="G49" s="2">
        <v>0</v>
      </c>
      <c r="H49" s="2">
        <v>1</v>
      </c>
      <c r="I49" s="2">
        <v>0</v>
      </c>
      <c r="J49" s="2">
        <v>0</v>
      </c>
      <c r="K49" s="2">
        <v>0</v>
      </c>
      <c r="L49" s="2" t="s">
        <v>10</v>
      </c>
      <c r="M49" s="5">
        <v>2005</v>
      </c>
    </row>
    <row r="50" spans="1:13">
      <c r="A50">
        <v>48</v>
      </c>
      <c r="B50" t="str">
        <f>VLOOKUP(Tabla2[[#Headers],[#Data],[Item]],Sheet1!$D$4:$E$33,2,FALSE)</f>
        <v>AC8</v>
      </c>
      <c r="C50" s="4" t="s">
        <v>75</v>
      </c>
      <c r="D50" t="str">
        <f t="shared" si="0"/>
        <v>AC8</v>
      </c>
      <c r="E50" s="2">
        <v>0</v>
      </c>
      <c r="F50" s="2">
        <v>1</v>
      </c>
      <c r="G50" s="2">
        <v>0</v>
      </c>
      <c r="H50" s="2">
        <v>1</v>
      </c>
      <c r="I50" s="2">
        <v>0</v>
      </c>
      <c r="J50" s="2">
        <v>0</v>
      </c>
      <c r="K50" s="2">
        <v>0</v>
      </c>
      <c r="L50" s="2" t="s">
        <v>10</v>
      </c>
      <c r="M50" s="5">
        <v>2011</v>
      </c>
    </row>
    <row r="51" spans="1:13">
      <c r="A51">
        <v>49</v>
      </c>
      <c r="B51" t="str">
        <f>VLOOKUP(Tabla2[[#Headers],[#Data],[Item]],Sheet1!$D$4:$E$33,2,FALSE)</f>
        <v>AC25</v>
      </c>
      <c r="C51" s="4" t="s">
        <v>93</v>
      </c>
      <c r="D51" t="str">
        <f t="shared" si="0"/>
        <v>AC25</v>
      </c>
      <c r="E51" s="2">
        <v>0</v>
      </c>
      <c r="F51" s="2">
        <v>1</v>
      </c>
      <c r="G51" s="2">
        <v>0</v>
      </c>
      <c r="H51" s="2">
        <v>1</v>
      </c>
      <c r="I51" s="2">
        <v>0</v>
      </c>
      <c r="J51" s="2">
        <v>0</v>
      </c>
      <c r="K51" s="2">
        <v>1</v>
      </c>
      <c r="L51" s="2" t="s">
        <v>9</v>
      </c>
      <c r="M51" s="5">
        <v>2011</v>
      </c>
    </row>
    <row r="52" spans="1:13">
      <c r="A52">
        <v>50</v>
      </c>
      <c r="B52" t="str">
        <f>VLOOKUP(Tabla2[[#Headers],[#Data],[Item]],Sheet1!$D$4:$E$33,2,FALSE)</f>
        <v>AC8</v>
      </c>
      <c r="C52" s="4" t="s">
        <v>75</v>
      </c>
      <c r="D52" t="str">
        <f t="shared" si="0"/>
        <v>AC8</v>
      </c>
      <c r="E52" s="2">
        <v>0</v>
      </c>
      <c r="F52" s="2">
        <v>1</v>
      </c>
      <c r="G52" s="2">
        <v>0</v>
      </c>
      <c r="H52" s="2">
        <v>1</v>
      </c>
      <c r="I52" s="2">
        <v>0</v>
      </c>
      <c r="J52" s="2">
        <v>0</v>
      </c>
      <c r="K52" s="2">
        <v>0</v>
      </c>
      <c r="L52" s="2" t="s">
        <v>10</v>
      </c>
      <c r="M52" s="5">
        <v>2012</v>
      </c>
    </row>
    <row r="53" spans="1:13">
      <c r="A53">
        <v>51</v>
      </c>
      <c r="B53" t="str">
        <f>VLOOKUP(Tabla2[[#Headers],[#Data],[Item]],Sheet1!$D$4:$E$33,2,FALSE)</f>
        <v>AC8</v>
      </c>
      <c r="C53" s="4" t="s">
        <v>75</v>
      </c>
      <c r="D53" t="str">
        <f t="shared" si="0"/>
        <v>AC8</v>
      </c>
      <c r="E53" s="2">
        <v>0</v>
      </c>
      <c r="F53" s="2">
        <v>1</v>
      </c>
      <c r="G53" s="2">
        <v>0</v>
      </c>
      <c r="H53" s="2">
        <v>1</v>
      </c>
      <c r="I53" s="2">
        <v>0</v>
      </c>
      <c r="J53" s="2">
        <v>0</v>
      </c>
      <c r="K53" s="2">
        <v>0</v>
      </c>
      <c r="L53" s="2" t="s">
        <v>10</v>
      </c>
      <c r="M53" s="5">
        <v>2008</v>
      </c>
    </row>
    <row r="54" spans="1:13">
      <c r="A54">
        <v>52</v>
      </c>
      <c r="B54" t="str">
        <f>VLOOKUP(Tabla2[[#Headers],[#Data],[Item]],Sheet1!$D$4:$E$33,2,FALSE)</f>
        <v>AC8</v>
      </c>
      <c r="C54" s="4" t="s">
        <v>75</v>
      </c>
      <c r="D54" t="str">
        <f t="shared" si="0"/>
        <v>AC8</v>
      </c>
      <c r="E54" s="2">
        <v>0</v>
      </c>
      <c r="F54" s="2">
        <v>1</v>
      </c>
      <c r="G54" s="2">
        <v>0</v>
      </c>
      <c r="H54" s="2">
        <v>1</v>
      </c>
      <c r="I54" s="2">
        <v>0</v>
      </c>
      <c r="J54" s="2">
        <v>0</v>
      </c>
      <c r="K54" s="2">
        <v>0</v>
      </c>
      <c r="L54" s="2" t="s">
        <v>10</v>
      </c>
      <c r="M54" s="5">
        <v>2014</v>
      </c>
    </row>
    <row r="55" spans="1:13">
      <c r="A55">
        <v>53</v>
      </c>
      <c r="B55" t="str">
        <f>VLOOKUP(Tabla2[[#Headers],[#Data],[Item]],Sheet1!$D$4:$E$33,2,FALSE)</f>
        <v>AC5</v>
      </c>
      <c r="C55" s="4" t="s">
        <v>89</v>
      </c>
      <c r="D55" t="str">
        <f t="shared" si="0"/>
        <v>AC5</v>
      </c>
      <c r="E55" s="2">
        <v>0</v>
      </c>
      <c r="F55" s="2">
        <v>0</v>
      </c>
      <c r="G55" s="2">
        <v>0</v>
      </c>
      <c r="H55" s="2">
        <v>1</v>
      </c>
      <c r="I55" s="2">
        <v>1</v>
      </c>
      <c r="J55" s="2">
        <v>0</v>
      </c>
      <c r="K55" s="2">
        <v>0</v>
      </c>
      <c r="L55" s="2" t="s">
        <v>9</v>
      </c>
      <c r="M55" s="5">
        <v>2018</v>
      </c>
    </row>
    <row r="56" spans="1:13">
      <c r="A56">
        <v>54</v>
      </c>
      <c r="B56" t="str">
        <f>VLOOKUP(Tabla2[[#Headers],[#Data],[Item]],Sheet1!$D$4:$E$33,2,FALSE)</f>
        <v>AC10</v>
      </c>
      <c r="C56" s="4" t="s">
        <v>81</v>
      </c>
      <c r="D56" t="str">
        <f t="shared" si="0"/>
        <v>AC10</v>
      </c>
      <c r="E56" s="2">
        <v>1</v>
      </c>
      <c r="F56" s="2">
        <v>1</v>
      </c>
      <c r="G56" s="2">
        <v>1</v>
      </c>
      <c r="H56" s="2">
        <v>0</v>
      </c>
      <c r="I56" s="2">
        <v>0</v>
      </c>
      <c r="J56" s="2">
        <v>1</v>
      </c>
      <c r="K56" s="2">
        <v>0</v>
      </c>
      <c r="L56" s="2" t="s">
        <v>10</v>
      </c>
      <c r="M56" s="5">
        <v>2015</v>
      </c>
    </row>
    <row r="57" spans="1:13">
      <c r="A57">
        <v>55</v>
      </c>
      <c r="B57" t="str">
        <f>VLOOKUP(Tabla2[[#Headers],[#Data],[Item]],Sheet1!$D$4:$E$33,2,FALSE)</f>
        <v>AC10</v>
      </c>
      <c r="C57" s="4" t="s">
        <v>81</v>
      </c>
      <c r="D57" t="str">
        <f t="shared" si="0"/>
        <v>AC10</v>
      </c>
      <c r="E57" s="2">
        <v>1</v>
      </c>
      <c r="F57" s="2">
        <v>1</v>
      </c>
      <c r="G57" s="2">
        <v>1</v>
      </c>
      <c r="H57" s="2">
        <v>0</v>
      </c>
      <c r="I57" s="2">
        <v>0</v>
      </c>
      <c r="J57" s="2">
        <v>1</v>
      </c>
      <c r="K57" s="2">
        <v>0</v>
      </c>
      <c r="L57" s="2" t="s">
        <v>10</v>
      </c>
      <c r="M57" s="5">
        <v>2014</v>
      </c>
    </row>
    <row r="58" spans="1:13">
      <c r="A58">
        <v>56</v>
      </c>
      <c r="B58" t="str">
        <f>VLOOKUP(Tabla2[[#Headers],[#Data],[Item]],Sheet1!$D$4:$E$33,2,FALSE)</f>
        <v>AC11</v>
      </c>
      <c r="C58" s="4" t="s">
        <v>76</v>
      </c>
      <c r="D58" t="str">
        <f t="shared" si="0"/>
        <v>AC11</v>
      </c>
      <c r="E58" s="2">
        <v>0</v>
      </c>
      <c r="F58" s="2">
        <v>0</v>
      </c>
      <c r="G58" s="2">
        <v>1</v>
      </c>
      <c r="H58" s="2">
        <v>1</v>
      </c>
      <c r="I58" s="2">
        <v>0</v>
      </c>
      <c r="J58" s="2">
        <v>1</v>
      </c>
      <c r="K58" s="2">
        <v>0</v>
      </c>
      <c r="L58" s="2" t="s">
        <v>10</v>
      </c>
      <c r="M58" s="5">
        <v>2009</v>
      </c>
    </row>
    <row r="59" spans="1:13">
      <c r="A59">
        <v>57</v>
      </c>
      <c r="B59" t="str">
        <f>VLOOKUP(Tabla2[[#Headers],[#Data],[Item]],Sheet1!$D$4:$E$33,2,FALSE)</f>
        <v>AC12</v>
      </c>
      <c r="C59" s="4" t="s">
        <v>78</v>
      </c>
      <c r="D59" t="str">
        <f t="shared" si="0"/>
        <v>AC12</v>
      </c>
      <c r="E59" s="2">
        <v>0</v>
      </c>
      <c r="F59" s="2">
        <v>1</v>
      </c>
      <c r="G59" s="2">
        <v>0</v>
      </c>
      <c r="H59" s="2">
        <v>1</v>
      </c>
      <c r="I59" s="2">
        <v>0</v>
      </c>
      <c r="J59" s="2">
        <v>1</v>
      </c>
      <c r="K59" s="2">
        <v>0</v>
      </c>
      <c r="L59" s="2" t="s">
        <v>10</v>
      </c>
      <c r="M59" s="5">
        <v>2005</v>
      </c>
    </row>
    <row r="60" spans="1:13">
      <c r="A60">
        <v>58</v>
      </c>
      <c r="B60" t="str">
        <f>VLOOKUP(Tabla2[[#Headers],[#Data],[Item]],Sheet1!$D$4:$E$33,2,FALSE)</f>
        <v>AC1</v>
      </c>
      <c r="C60" s="4" t="s">
        <v>87</v>
      </c>
      <c r="D60" t="str">
        <f t="shared" si="0"/>
        <v>AC1</v>
      </c>
      <c r="E60" s="2">
        <v>0</v>
      </c>
      <c r="F60" s="2">
        <v>0</v>
      </c>
      <c r="G60" s="2">
        <v>0</v>
      </c>
      <c r="H60" s="2">
        <v>0</v>
      </c>
      <c r="I60" s="2">
        <v>1</v>
      </c>
      <c r="J60" s="2">
        <v>0</v>
      </c>
      <c r="K60" s="2">
        <v>0</v>
      </c>
      <c r="L60" s="2" t="s">
        <v>9</v>
      </c>
      <c r="M60" s="5">
        <v>2014</v>
      </c>
    </row>
    <row r="61" spans="1:13">
      <c r="A61">
        <v>59</v>
      </c>
      <c r="B61" t="str">
        <f>VLOOKUP(Tabla2[[#Headers],[#Data],[Item]],Sheet1!$D$4:$E$33,2,FALSE)</f>
        <v>AC28</v>
      </c>
      <c r="C61" s="4" t="s">
        <v>99</v>
      </c>
      <c r="D61" t="str">
        <f t="shared" si="0"/>
        <v>AC28</v>
      </c>
      <c r="E61" s="2">
        <v>1</v>
      </c>
      <c r="F61" s="2">
        <v>1</v>
      </c>
      <c r="G61" s="2">
        <v>1</v>
      </c>
      <c r="H61" s="2">
        <v>0</v>
      </c>
      <c r="I61" s="2">
        <v>1</v>
      </c>
      <c r="J61" s="2">
        <v>1</v>
      </c>
      <c r="K61" s="2">
        <v>1</v>
      </c>
      <c r="L61" s="2" t="s">
        <v>9</v>
      </c>
      <c r="M61" s="5">
        <v>2008</v>
      </c>
    </row>
    <row r="62" spans="1:13">
      <c r="A62">
        <v>60</v>
      </c>
      <c r="B62" t="str">
        <f>VLOOKUP(Tabla2[[#Headers],[#Data],[Item]],Sheet1!$D$4:$E$33,2,FALSE)</f>
        <v>AC12</v>
      </c>
      <c r="C62" s="4" t="s">
        <v>78</v>
      </c>
      <c r="D62" t="str">
        <f t="shared" si="0"/>
        <v>AC12</v>
      </c>
      <c r="E62" s="2">
        <v>0</v>
      </c>
      <c r="F62" s="2">
        <v>1</v>
      </c>
      <c r="G62" s="2">
        <v>0</v>
      </c>
      <c r="H62" s="2">
        <v>1</v>
      </c>
      <c r="I62" s="2">
        <v>0</v>
      </c>
      <c r="J62" s="2">
        <v>1</v>
      </c>
      <c r="K62" s="2">
        <v>0</v>
      </c>
      <c r="L62" s="2" t="s">
        <v>10</v>
      </c>
      <c r="M62" s="5">
        <v>2013</v>
      </c>
    </row>
    <row r="63" spans="1:13">
      <c r="A63">
        <v>61</v>
      </c>
      <c r="B63" t="str">
        <f>VLOOKUP(Tabla2[[#Headers],[#Data],[Item]],Sheet1!$D$4:$E$33,2,FALSE)</f>
        <v>AC12</v>
      </c>
      <c r="C63" s="4" t="s">
        <v>78</v>
      </c>
      <c r="D63" t="str">
        <f t="shared" si="0"/>
        <v>AC12</v>
      </c>
      <c r="E63" s="2">
        <v>0</v>
      </c>
      <c r="F63" s="2">
        <v>1</v>
      </c>
      <c r="G63" s="2">
        <v>0</v>
      </c>
      <c r="H63" s="2">
        <v>1</v>
      </c>
      <c r="I63" s="2">
        <v>0</v>
      </c>
      <c r="J63" s="2">
        <v>1</v>
      </c>
      <c r="K63" s="2">
        <v>0</v>
      </c>
      <c r="L63" s="2" t="s">
        <v>10</v>
      </c>
      <c r="M63" s="5">
        <v>2006</v>
      </c>
    </row>
    <row r="64" spans="1:13">
      <c r="A64">
        <v>62</v>
      </c>
      <c r="B64" t="str">
        <f>VLOOKUP(Tabla2[[#Headers],[#Data],[Item]],Sheet1!$D$4:$E$33,2,FALSE)</f>
        <v>AC12</v>
      </c>
      <c r="C64" s="4" t="s">
        <v>78</v>
      </c>
      <c r="D64" t="str">
        <f t="shared" si="0"/>
        <v>AC12</v>
      </c>
      <c r="E64" s="2">
        <v>0</v>
      </c>
      <c r="F64" s="2">
        <v>1</v>
      </c>
      <c r="G64" s="2">
        <v>0</v>
      </c>
      <c r="H64" s="2">
        <v>1</v>
      </c>
      <c r="I64" s="2">
        <v>0</v>
      </c>
      <c r="J64" s="2">
        <v>1</v>
      </c>
      <c r="K64" s="2">
        <v>0</v>
      </c>
      <c r="L64" s="2" t="s">
        <v>10</v>
      </c>
      <c r="M64" s="5">
        <v>2008</v>
      </c>
    </row>
    <row r="65" spans="1:13">
      <c r="A65">
        <v>63</v>
      </c>
      <c r="B65" t="str">
        <f>VLOOKUP(Tabla2[[#Headers],[#Data],[Item]],Sheet1!$D$4:$E$33,2,FALSE)</f>
        <v>AC1</v>
      </c>
      <c r="C65" s="4" t="s">
        <v>87</v>
      </c>
      <c r="D65" t="str">
        <f t="shared" si="0"/>
        <v>AC1</v>
      </c>
      <c r="E65" s="2">
        <v>0</v>
      </c>
      <c r="F65" s="2">
        <v>1</v>
      </c>
      <c r="G65" s="2">
        <v>0</v>
      </c>
      <c r="H65" s="2">
        <v>0</v>
      </c>
      <c r="I65" s="2">
        <v>1</v>
      </c>
      <c r="J65" s="2">
        <v>0</v>
      </c>
      <c r="K65" s="2">
        <v>0</v>
      </c>
      <c r="L65" s="2" t="s">
        <v>9</v>
      </c>
      <c r="M65" s="5">
        <v>2005</v>
      </c>
    </row>
    <row r="66" spans="1:13">
      <c r="A66">
        <v>64</v>
      </c>
      <c r="B66" t="str">
        <f>VLOOKUP(Tabla2[[#Headers],[#Data],[Item]],Sheet1!$D$4:$E$33,2,FALSE)</f>
        <v>AC12</v>
      </c>
      <c r="C66" s="4" t="s">
        <v>78</v>
      </c>
      <c r="D66" t="str">
        <f t="shared" si="0"/>
        <v>AC12</v>
      </c>
      <c r="E66" s="2">
        <v>0</v>
      </c>
      <c r="F66" s="2">
        <v>1</v>
      </c>
      <c r="G66" s="2">
        <v>0</v>
      </c>
      <c r="H66" s="2">
        <v>1</v>
      </c>
      <c r="I66" s="2">
        <v>0</v>
      </c>
      <c r="J66" s="2">
        <v>1</v>
      </c>
      <c r="K66" s="2">
        <v>0</v>
      </c>
      <c r="L66" s="2" t="s">
        <v>10</v>
      </c>
      <c r="M66" s="5">
        <v>2010</v>
      </c>
    </row>
    <row r="67" spans="1:13">
      <c r="A67">
        <v>65</v>
      </c>
      <c r="B67" t="str">
        <f>VLOOKUP(Tabla2[[#Headers],[#Data],[Item]],Sheet1!$D$4:$E$33,2,FALSE)</f>
        <v>AC23</v>
      </c>
      <c r="C67" s="4" t="s">
        <v>140</v>
      </c>
      <c r="D67" t="str">
        <f t="shared" si="0"/>
        <v>AC23</v>
      </c>
      <c r="E67" s="2">
        <v>1</v>
      </c>
      <c r="F67" s="2">
        <v>1</v>
      </c>
      <c r="G67" s="2">
        <v>1</v>
      </c>
      <c r="H67" s="2">
        <v>0</v>
      </c>
      <c r="I67" s="2">
        <v>1</v>
      </c>
      <c r="J67" s="2">
        <v>1</v>
      </c>
      <c r="K67" s="2">
        <v>1</v>
      </c>
      <c r="L67" s="2" t="s">
        <v>10</v>
      </c>
      <c r="M67" s="5">
        <v>2017</v>
      </c>
    </row>
    <row r="68" spans="1:13">
      <c r="A68">
        <v>66</v>
      </c>
      <c r="B68" t="str">
        <f>VLOOKUP(Tabla2[[#Headers],[#Data],[Item]],Sheet1!$D$4:$E$33,2,FALSE)</f>
        <v>AC25</v>
      </c>
      <c r="C68" s="4" t="s">
        <v>93</v>
      </c>
      <c r="D68" t="str">
        <f t="shared" ref="D68:D102" si="1">B68</f>
        <v>AC25</v>
      </c>
      <c r="E68" s="2">
        <v>0</v>
      </c>
      <c r="F68" s="2">
        <v>1</v>
      </c>
      <c r="G68" s="2">
        <v>0</v>
      </c>
      <c r="H68" s="2">
        <v>1</v>
      </c>
      <c r="I68" s="2">
        <v>0</v>
      </c>
      <c r="J68" s="2">
        <v>0</v>
      </c>
      <c r="K68" s="2">
        <v>1</v>
      </c>
      <c r="L68" s="2" t="s">
        <v>9</v>
      </c>
      <c r="M68" s="5">
        <v>2013</v>
      </c>
    </row>
    <row r="69" spans="1:13">
      <c r="A69">
        <v>67</v>
      </c>
      <c r="B69" t="str">
        <f>VLOOKUP(Tabla2[[#Headers],[#Data],[Item]],Sheet1!$D$4:$E$33,2,FALSE)</f>
        <v>AC13</v>
      </c>
      <c r="C69" s="4" t="s">
        <v>100</v>
      </c>
      <c r="D69" t="str">
        <f t="shared" si="1"/>
        <v>AC13</v>
      </c>
      <c r="E69" s="2">
        <v>1</v>
      </c>
      <c r="F69" s="2">
        <v>1</v>
      </c>
      <c r="G69" s="2">
        <v>0</v>
      </c>
      <c r="H69" s="2">
        <v>1</v>
      </c>
      <c r="I69" s="2">
        <v>0</v>
      </c>
      <c r="J69" s="2">
        <v>1</v>
      </c>
      <c r="K69" s="2">
        <v>0</v>
      </c>
      <c r="L69" s="2" t="s">
        <v>10</v>
      </c>
      <c r="M69" s="5">
        <v>2019</v>
      </c>
    </row>
    <row r="70" spans="1:13">
      <c r="A70">
        <v>68</v>
      </c>
      <c r="B70" t="str">
        <f>VLOOKUP(Tabla2[[#Headers],[#Data],[Item]],Sheet1!$D$4:$E$33,2,FALSE)</f>
        <v>AC25</v>
      </c>
      <c r="C70" s="4" t="s">
        <v>93</v>
      </c>
      <c r="D70" t="str">
        <f t="shared" si="1"/>
        <v>AC25</v>
      </c>
      <c r="E70" s="2">
        <v>0</v>
      </c>
      <c r="F70" s="2">
        <v>1</v>
      </c>
      <c r="G70" s="2">
        <v>0</v>
      </c>
      <c r="H70" s="2">
        <v>1</v>
      </c>
      <c r="I70" s="2">
        <v>0</v>
      </c>
      <c r="J70" s="2">
        <v>0</v>
      </c>
      <c r="K70" s="2">
        <v>1</v>
      </c>
      <c r="L70" s="2" t="s">
        <v>9</v>
      </c>
      <c r="M70" s="5">
        <v>2019</v>
      </c>
    </row>
    <row r="71" spans="1:13">
      <c r="A71">
        <v>69</v>
      </c>
      <c r="B71" t="str">
        <f>VLOOKUP(Tabla2[[#Headers],[#Data],[Item]],Sheet1!$D$4:$E$33,2,FALSE)</f>
        <v>AC14</v>
      </c>
      <c r="C71" s="4" t="s">
        <v>79</v>
      </c>
      <c r="D71" t="str">
        <f t="shared" si="1"/>
        <v>AC14</v>
      </c>
      <c r="E71" s="2">
        <v>0</v>
      </c>
      <c r="F71" s="2">
        <v>0</v>
      </c>
      <c r="G71" s="2">
        <v>1</v>
      </c>
      <c r="H71" s="2">
        <v>0</v>
      </c>
      <c r="I71" s="2">
        <v>0</v>
      </c>
      <c r="J71" s="2">
        <v>0</v>
      </c>
      <c r="K71" s="2">
        <v>0</v>
      </c>
      <c r="L71" s="2" t="s">
        <v>10</v>
      </c>
      <c r="M71" s="5">
        <v>2014</v>
      </c>
    </row>
    <row r="72" spans="1:13">
      <c r="A72">
        <v>70</v>
      </c>
      <c r="B72" t="str">
        <f>VLOOKUP(Tabla2[[#Headers],[#Data],[Item]],Sheet1!$D$4:$E$33,2,FALSE)</f>
        <v>AC5</v>
      </c>
      <c r="C72" s="4" t="s">
        <v>89</v>
      </c>
      <c r="D72" t="str">
        <f t="shared" si="1"/>
        <v>AC5</v>
      </c>
      <c r="E72" s="2">
        <v>0</v>
      </c>
      <c r="F72" s="2">
        <v>0</v>
      </c>
      <c r="G72" s="2">
        <v>0</v>
      </c>
      <c r="H72" s="2">
        <v>1</v>
      </c>
      <c r="I72" s="2">
        <v>1</v>
      </c>
      <c r="J72" s="2">
        <v>0</v>
      </c>
      <c r="K72" s="2">
        <v>0</v>
      </c>
      <c r="L72" s="2" t="s">
        <v>9</v>
      </c>
      <c r="M72" s="5">
        <v>2010</v>
      </c>
    </row>
    <row r="73" spans="1:13">
      <c r="A73">
        <v>71</v>
      </c>
      <c r="B73" t="str">
        <f>VLOOKUP(Tabla2[[#Headers],[#Data],[Item]],Sheet1!$D$4:$E$33,2,FALSE)</f>
        <v>AC25</v>
      </c>
      <c r="C73" s="4" t="s">
        <v>93</v>
      </c>
      <c r="D73" t="str">
        <f t="shared" si="1"/>
        <v>AC25</v>
      </c>
      <c r="E73" s="2">
        <v>0</v>
      </c>
      <c r="F73" s="2">
        <v>1</v>
      </c>
      <c r="G73" s="2">
        <v>0</v>
      </c>
      <c r="H73" s="2">
        <v>1</v>
      </c>
      <c r="I73" s="2">
        <v>0</v>
      </c>
      <c r="J73" s="2">
        <v>0</v>
      </c>
      <c r="K73" s="2">
        <v>1</v>
      </c>
      <c r="L73" s="2" t="s">
        <v>9</v>
      </c>
      <c r="M73" s="5">
        <v>2010</v>
      </c>
    </row>
    <row r="74" spans="1:13">
      <c r="A74">
        <v>72</v>
      </c>
      <c r="B74" t="str">
        <f>VLOOKUP(Tabla2[[#Headers],[#Data],[Item]],Sheet1!$D$4:$E$33,2,FALSE)</f>
        <v>AC14</v>
      </c>
      <c r="C74" s="4" t="s">
        <v>79</v>
      </c>
      <c r="D74" t="str">
        <f t="shared" si="1"/>
        <v>AC14</v>
      </c>
      <c r="E74" s="2">
        <v>0</v>
      </c>
      <c r="F74" s="2">
        <v>0</v>
      </c>
      <c r="G74" s="2">
        <v>1</v>
      </c>
      <c r="H74" s="2">
        <v>0</v>
      </c>
      <c r="I74" s="2">
        <v>0</v>
      </c>
      <c r="J74" s="2">
        <v>0</v>
      </c>
      <c r="K74" s="2">
        <v>0</v>
      </c>
      <c r="L74" s="2" t="s">
        <v>10</v>
      </c>
      <c r="M74" s="5">
        <v>2019</v>
      </c>
    </row>
    <row r="75" spans="1:13">
      <c r="A75">
        <v>73</v>
      </c>
      <c r="B75" t="str">
        <f>VLOOKUP(Tabla2[[#Headers],[#Data],[Item]],Sheet1!$D$4:$E$33,2,FALSE)</f>
        <v>AC15</v>
      </c>
      <c r="C75" s="4" t="s">
        <v>82</v>
      </c>
      <c r="D75" t="str">
        <f t="shared" si="1"/>
        <v>AC15</v>
      </c>
      <c r="E75" s="2">
        <v>0</v>
      </c>
      <c r="F75" s="2">
        <v>1</v>
      </c>
      <c r="G75" s="2">
        <v>0</v>
      </c>
      <c r="H75" s="2">
        <v>1</v>
      </c>
      <c r="I75" s="2">
        <v>0</v>
      </c>
      <c r="J75" s="2">
        <v>0</v>
      </c>
      <c r="K75" s="2">
        <v>0</v>
      </c>
      <c r="L75" s="2" t="s">
        <v>10</v>
      </c>
      <c r="M75" s="5">
        <v>2011</v>
      </c>
    </row>
    <row r="76" spans="1:13">
      <c r="A76">
        <v>74</v>
      </c>
      <c r="B76" t="str">
        <f>VLOOKUP(Tabla2[[#Headers],[#Data],[Item]],Sheet1!$D$4:$E$33,2,FALSE)</f>
        <v>AC15</v>
      </c>
      <c r="C76" s="4" t="s">
        <v>82</v>
      </c>
      <c r="D76" t="str">
        <f t="shared" si="1"/>
        <v>AC15</v>
      </c>
      <c r="E76" s="2">
        <v>0</v>
      </c>
      <c r="F76" s="2">
        <v>1</v>
      </c>
      <c r="G76" s="2">
        <v>0</v>
      </c>
      <c r="H76" s="2">
        <v>1</v>
      </c>
      <c r="I76" s="2">
        <v>0</v>
      </c>
      <c r="J76" s="2">
        <v>0</v>
      </c>
      <c r="K76" s="2">
        <v>0</v>
      </c>
      <c r="L76" s="2" t="s">
        <v>10</v>
      </c>
      <c r="M76" s="5">
        <v>2012</v>
      </c>
    </row>
    <row r="77" spans="1:13">
      <c r="A77">
        <v>75</v>
      </c>
      <c r="B77" t="str">
        <f>VLOOKUP(Tabla2[[#Headers],[#Data],[Item]],Sheet1!$D$4:$E$33,2,FALSE)</f>
        <v>AC30</v>
      </c>
      <c r="C77" s="4" t="s">
        <v>98</v>
      </c>
      <c r="D77" t="str">
        <f t="shared" si="1"/>
        <v>AC30</v>
      </c>
      <c r="E77" s="2">
        <v>0</v>
      </c>
      <c r="F77" s="2">
        <v>1</v>
      </c>
      <c r="G77" s="2">
        <v>1</v>
      </c>
      <c r="H77" s="2">
        <v>0</v>
      </c>
      <c r="I77" s="2">
        <v>1</v>
      </c>
      <c r="J77" s="2">
        <v>0</v>
      </c>
      <c r="K77" s="2">
        <v>1</v>
      </c>
      <c r="L77" s="2" t="s">
        <v>9</v>
      </c>
      <c r="M77" s="5">
        <v>2015</v>
      </c>
    </row>
    <row r="78" spans="1:13">
      <c r="A78">
        <v>76</v>
      </c>
      <c r="B78" t="str">
        <f>VLOOKUP(Tabla2[[#Headers],[#Data],[Item]],Sheet1!$D$4:$E$33,2,FALSE)</f>
        <v>AC5</v>
      </c>
      <c r="C78" s="4" t="s">
        <v>89</v>
      </c>
      <c r="D78" t="str">
        <f t="shared" si="1"/>
        <v>AC5</v>
      </c>
      <c r="E78" s="2">
        <v>0</v>
      </c>
      <c r="F78" s="2">
        <v>0</v>
      </c>
      <c r="G78" s="2">
        <v>0</v>
      </c>
      <c r="H78" s="2">
        <v>1</v>
      </c>
      <c r="I78" s="2">
        <v>1</v>
      </c>
      <c r="J78" s="2">
        <v>0</v>
      </c>
      <c r="K78" s="2">
        <v>0</v>
      </c>
      <c r="L78" s="2" t="s">
        <v>9</v>
      </c>
      <c r="M78" s="5">
        <v>2021</v>
      </c>
    </row>
    <row r="79" spans="1:13">
      <c r="A79">
        <v>77</v>
      </c>
      <c r="B79" t="str">
        <f>VLOOKUP(Tabla2[[#Headers],[#Data],[Item]],Sheet1!$D$4:$E$33,2,FALSE)</f>
        <v>AC1</v>
      </c>
      <c r="C79" s="4" t="s">
        <v>87</v>
      </c>
      <c r="D79" t="str">
        <f t="shared" si="1"/>
        <v>AC1</v>
      </c>
      <c r="E79" s="2">
        <v>0</v>
      </c>
      <c r="F79" s="2">
        <v>1</v>
      </c>
      <c r="G79" s="2">
        <v>0</v>
      </c>
      <c r="H79" s="2">
        <v>0</v>
      </c>
      <c r="I79" s="2">
        <v>1</v>
      </c>
      <c r="J79" s="2">
        <v>0</v>
      </c>
      <c r="K79" s="2">
        <v>0</v>
      </c>
      <c r="L79" s="2" t="s">
        <v>9</v>
      </c>
      <c r="M79" s="5">
        <v>2011</v>
      </c>
    </row>
    <row r="80" spans="1:13">
      <c r="A80">
        <v>78</v>
      </c>
      <c r="B80" t="str">
        <f>VLOOKUP(Tabla2[[#Headers],[#Data],[Item]],Sheet1!$D$4:$E$33,2,FALSE)</f>
        <v>AC15</v>
      </c>
      <c r="C80" s="4" t="s">
        <v>82</v>
      </c>
      <c r="D80" t="str">
        <f t="shared" si="1"/>
        <v>AC15</v>
      </c>
      <c r="E80" s="2">
        <v>0</v>
      </c>
      <c r="F80" s="2">
        <v>1</v>
      </c>
      <c r="G80" s="2">
        <v>0</v>
      </c>
      <c r="H80" s="2">
        <v>1</v>
      </c>
      <c r="I80" s="2">
        <v>0</v>
      </c>
      <c r="J80" s="2">
        <v>0</v>
      </c>
      <c r="K80" s="2">
        <v>0</v>
      </c>
      <c r="L80" s="2" t="s">
        <v>10</v>
      </c>
      <c r="M80" s="5">
        <v>2010</v>
      </c>
    </row>
    <row r="81" spans="1:13">
      <c r="A81">
        <v>79</v>
      </c>
      <c r="B81" t="str">
        <f>VLOOKUP(Tabla2[[#Headers],[#Data],[Item]],Sheet1!$D$4:$E$33,2,FALSE)</f>
        <v>AC15</v>
      </c>
      <c r="C81" s="4" t="s">
        <v>82</v>
      </c>
      <c r="D81" t="str">
        <f t="shared" si="1"/>
        <v>AC15</v>
      </c>
      <c r="E81" s="2">
        <v>0</v>
      </c>
      <c r="F81" s="2">
        <v>1</v>
      </c>
      <c r="G81" s="2">
        <v>0</v>
      </c>
      <c r="H81" s="2">
        <v>1</v>
      </c>
      <c r="I81" s="2">
        <v>0</v>
      </c>
      <c r="J81" s="2">
        <v>0</v>
      </c>
      <c r="K81" s="2">
        <v>0</v>
      </c>
      <c r="L81" s="2" t="s">
        <v>10</v>
      </c>
      <c r="M81" s="5">
        <v>2018</v>
      </c>
    </row>
    <row r="82" spans="1:13">
      <c r="A82">
        <v>80</v>
      </c>
      <c r="B82" t="str">
        <f>VLOOKUP(Tabla2[[#Headers],[#Data],[Item]],Sheet1!$D$4:$E$33,2,FALSE)</f>
        <v>AC16</v>
      </c>
      <c r="C82" s="4" t="s">
        <v>141</v>
      </c>
      <c r="D82" t="str">
        <f t="shared" si="1"/>
        <v>AC16</v>
      </c>
      <c r="E82" s="2">
        <v>1</v>
      </c>
      <c r="F82" s="2">
        <v>1</v>
      </c>
      <c r="G82" s="2">
        <v>1</v>
      </c>
      <c r="H82" s="2">
        <v>0</v>
      </c>
      <c r="I82" s="2">
        <v>1</v>
      </c>
      <c r="J82" s="2">
        <v>1</v>
      </c>
      <c r="K82" s="2">
        <v>1</v>
      </c>
      <c r="L82" s="2" t="s">
        <v>9</v>
      </c>
      <c r="M82" s="5">
        <v>2013</v>
      </c>
    </row>
    <row r="83" spans="1:13">
      <c r="A83">
        <v>81</v>
      </c>
      <c r="B83" t="str">
        <f>VLOOKUP(Tabla2[[#Headers],[#Data],[Item]],Sheet1!$D$4:$E$33,2,FALSE)</f>
        <v>AC16</v>
      </c>
      <c r="C83" s="4" t="s">
        <v>141</v>
      </c>
      <c r="D83" t="str">
        <f t="shared" si="1"/>
        <v>AC16</v>
      </c>
      <c r="E83" s="2">
        <v>1</v>
      </c>
      <c r="F83" s="2">
        <v>1</v>
      </c>
      <c r="G83" s="2">
        <v>1</v>
      </c>
      <c r="H83" s="2">
        <v>0</v>
      </c>
      <c r="I83" s="2">
        <v>1</v>
      </c>
      <c r="J83" s="2">
        <v>1</v>
      </c>
      <c r="K83" s="2">
        <v>1</v>
      </c>
      <c r="L83" s="2" t="s">
        <v>9</v>
      </c>
      <c r="M83" s="5">
        <v>2015</v>
      </c>
    </row>
    <row r="84" spans="1:13">
      <c r="A84">
        <v>82</v>
      </c>
      <c r="B84" t="str">
        <f>VLOOKUP(Tabla2[[#Headers],[#Data],[Item]],Sheet1!$D$4:$E$33,2,FALSE)</f>
        <v>AC17</v>
      </c>
      <c r="C84" s="4" t="s">
        <v>83</v>
      </c>
      <c r="D84" t="str">
        <f t="shared" si="1"/>
        <v>AC17</v>
      </c>
      <c r="E84" s="2">
        <v>0</v>
      </c>
      <c r="F84" s="2">
        <v>1</v>
      </c>
      <c r="G84" s="2">
        <v>1</v>
      </c>
      <c r="H84" s="2">
        <v>0</v>
      </c>
      <c r="I84" s="2">
        <v>1</v>
      </c>
      <c r="J84" s="2">
        <v>1</v>
      </c>
      <c r="K84" s="2">
        <v>0</v>
      </c>
      <c r="L84" s="2" t="s">
        <v>10</v>
      </c>
      <c r="M84" s="5">
        <v>2014</v>
      </c>
    </row>
    <row r="85" spans="1:13">
      <c r="A85">
        <v>83</v>
      </c>
      <c r="B85" t="str">
        <f>VLOOKUP(Tabla2[[#Headers],[#Data],[Item]],Sheet1!$D$4:$E$33,2,FALSE)</f>
        <v>AC1</v>
      </c>
      <c r="C85" s="4" t="s">
        <v>87</v>
      </c>
      <c r="D85" t="str">
        <f t="shared" si="1"/>
        <v>AC1</v>
      </c>
      <c r="E85" s="2">
        <v>0</v>
      </c>
      <c r="F85" s="2">
        <v>1</v>
      </c>
      <c r="G85" s="2">
        <v>0</v>
      </c>
      <c r="H85" s="2">
        <v>0</v>
      </c>
      <c r="I85" s="2">
        <v>1</v>
      </c>
      <c r="J85" s="2">
        <v>0</v>
      </c>
      <c r="K85" s="2">
        <v>0</v>
      </c>
      <c r="L85" s="2" t="s">
        <v>9</v>
      </c>
      <c r="M85" s="5">
        <v>2020</v>
      </c>
    </row>
    <row r="86" spans="1:13">
      <c r="A86">
        <v>84</v>
      </c>
      <c r="B86" t="str">
        <f>VLOOKUP(Tabla2[[#Headers],[#Data],[Item]],Sheet1!$D$4:$E$33,2,FALSE)</f>
        <v>AC1</v>
      </c>
      <c r="C86" s="4" t="s">
        <v>87</v>
      </c>
      <c r="D86" t="str">
        <f t="shared" si="1"/>
        <v>AC1</v>
      </c>
      <c r="E86" s="2">
        <v>0</v>
      </c>
      <c r="F86" s="2">
        <v>1</v>
      </c>
      <c r="G86" s="2">
        <v>0</v>
      </c>
      <c r="H86" s="2">
        <v>0</v>
      </c>
      <c r="I86" s="2">
        <v>1</v>
      </c>
      <c r="J86" s="2">
        <v>0</v>
      </c>
      <c r="K86" s="2">
        <v>0</v>
      </c>
      <c r="L86" s="2" t="s">
        <v>9</v>
      </c>
      <c r="M86" s="5">
        <v>2010</v>
      </c>
    </row>
    <row r="87" spans="1:13">
      <c r="A87">
        <v>85</v>
      </c>
      <c r="B87" t="str">
        <f>VLOOKUP(Tabla2[[#Headers],[#Data],[Item]],Sheet1!$D$4:$E$33,2,FALSE)</f>
        <v>AC5</v>
      </c>
      <c r="C87" s="4" t="s">
        <v>89</v>
      </c>
      <c r="D87" t="str">
        <f t="shared" si="1"/>
        <v>AC5</v>
      </c>
      <c r="E87" s="2">
        <v>0</v>
      </c>
      <c r="F87" s="2">
        <v>0</v>
      </c>
      <c r="G87" s="2">
        <v>0</v>
      </c>
      <c r="H87" s="2">
        <v>1</v>
      </c>
      <c r="I87" s="2">
        <v>1</v>
      </c>
      <c r="J87" s="2">
        <v>0</v>
      </c>
      <c r="K87" s="2">
        <v>0</v>
      </c>
      <c r="L87" s="2" t="s">
        <v>9</v>
      </c>
      <c r="M87" s="5">
        <v>2011</v>
      </c>
    </row>
    <row r="88" spans="1:13">
      <c r="A88">
        <v>86</v>
      </c>
      <c r="B88" t="str">
        <f>VLOOKUP(Tabla2[[#Headers],[#Data],[Item]],Sheet1!$D$4:$E$33,2,FALSE)</f>
        <v>AC17</v>
      </c>
      <c r="C88" s="4" t="s">
        <v>83</v>
      </c>
      <c r="D88" t="str">
        <f t="shared" si="1"/>
        <v>AC17</v>
      </c>
      <c r="E88" s="2">
        <v>0</v>
      </c>
      <c r="F88" s="2">
        <v>1</v>
      </c>
      <c r="G88" s="2">
        <v>1</v>
      </c>
      <c r="H88" s="2">
        <v>0</v>
      </c>
      <c r="I88" s="2">
        <v>1</v>
      </c>
      <c r="J88" s="2">
        <v>1</v>
      </c>
      <c r="K88" s="2">
        <v>0</v>
      </c>
      <c r="L88" s="2" t="s">
        <v>10</v>
      </c>
      <c r="M88" s="5">
        <v>2015</v>
      </c>
    </row>
    <row r="89" spans="1:13">
      <c r="A89">
        <v>87</v>
      </c>
      <c r="B89" t="str">
        <f>VLOOKUP(Tabla2[[#Headers],[#Data],[Item]],Sheet1!$D$4:$E$33,2,FALSE)</f>
        <v>AC24</v>
      </c>
      <c r="C89" s="4" t="s">
        <v>92</v>
      </c>
      <c r="D89" t="str">
        <f t="shared" si="1"/>
        <v>AC24</v>
      </c>
      <c r="E89" s="2">
        <v>0</v>
      </c>
      <c r="F89" s="2">
        <v>1</v>
      </c>
      <c r="G89" s="2">
        <v>0</v>
      </c>
      <c r="H89" s="2">
        <v>0</v>
      </c>
      <c r="I89" s="2">
        <v>1</v>
      </c>
      <c r="J89" s="2">
        <v>0</v>
      </c>
      <c r="K89" s="2">
        <v>1</v>
      </c>
      <c r="L89" s="2" t="s">
        <v>9</v>
      </c>
      <c r="M89" s="5">
        <v>2012</v>
      </c>
    </row>
    <row r="90" spans="1:13">
      <c r="A90">
        <v>88</v>
      </c>
      <c r="B90" t="str">
        <f>VLOOKUP(Tabla2[[#Headers],[#Data],[Item]],Sheet1!$D$4:$E$33,2,FALSE)</f>
        <v>AC25</v>
      </c>
      <c r="C90" s="4" t="s">
        <v>93</v>
      </c>
      <c r="D90" t="str">
        <f t="shared" si="1"/>
        <v>AC25</v>
      </c>
      <c r="E90" s="2">
        <v>0</v>
      </c>
      <c r="F90" s="2">
        <v>1</v>
      </c>
      <c r="G90" s="2">
        <v>0</v>
      </c>
      <c r="H90" s="2">
        <v>1</v>
      </c>
      <c r="I90" s="2">
        <v>0</v>
      </c>
      <c r="J90" s="2">
        <v>0</v>
      </c>
      <c r="K90" s="2">
        <v>1</v>
      </c>
      <c r="L90" s="2" t="s">
        <v>9</v>
      </c>
      <c r="M90" s="5">
        <v>2004</v>
      </c>
    </row>
    <row r="91" spans="1:13">
      <c r="A91">
        <v>89</v>
      </c>
      <c r="B91" t="str">
        <f>VLOOKUP(Tabla2[[#Headers],[#Data],[Item]],Sheet1!$D$4:$E$33,2,FALSE)</f>
        <v>AC17</v>
      </c>
      <c r="C91" s="4" t="s">
        <v>83</v>
      </c>
      <c r="D91" t="str">
        <f t="shared" si="1"/>
        <v>AC17</v>
      </c>
      <c r="E91" s="2">
        <v>0</v>
      </c>
      <c r="F91" s="2">
        <v>1</v>
      </c>
      <c r="G91" s="2">
        <v>1</v>
      </c>
      <c r="H91" s="2">
        <v>0</v>
      </c>
      <c r="I91" s="2">
        <v>1</v>
      </c>
      <c r="J91" s="2">
        <v>1</v>
      </c>
      <c r="K91" s="2">
        <v>0</v>
      </c>
      <c r="L91" s="2" t="s">
        <v>10</v>
      </c>
      <c r="M91" s="5">
        <v>2016</v>
      </c>
    </row>
    <row r="92" spans="1:13">
      <c r="A92">
        <v>90</v>
      </c>
      <c r="B92" t="str">
        <f>VLOOKUP(Tabla2[[#Headers],[#Data],[Item]],Sheet1!$D$4:$E$33,2,FALSE)</f>
        <v>AC17</v>
      </c>
      <c r="C92" s="4" t="s">
        <v>83</v>
      </c>
      <c r="D92" t="str">
        <f t="shared" si="1"/>
        <v>AC17</v>
      </c>
      <c r="E92" s="2">
        <v>0</v>
      </c>
      <c r="F92" s="2">
        <v>1</v>
      </c>
      <c r="G92" s="2">
        <v>1</v>
      </c>
      <c r="H92" s="2">
        <v>0</v>
      </c>
      <c r="I92" s="2">
        <v>1</v>
      </c>
      <c r="J92" s="2">
        <v>1</v>
      </c>
      <c r="K92" s="2">
        <v>0</v>
      </c>
      <c r="L92" s="2" t="s">
        <v>10</v>
      </c>
      <c r="M92" s="5">
        <v>2006</v>
      </c>
    </row>
    <row r="93" spans="1:13">
      <c r="A93">
        <v>91</v>
      </c>
      <c r="B93" t="str">
        <f>VLOOKUP(Tabla2[[#Headers],[#Data],[Item]],Sheet1!$D$4:$E$33,2,FALSE)</f>
        <v>AC18</v>
      </c>
      <c r="C93" s="4" t="s">
        <v>90</v>
      </c>
      <c r="D93" t="str">
        <f t="shared" si="1"/>
        <v>AC18</v>
      </c>
      <c r="E93" s="2">
        <v>1</v>
      </c>
      <c r="F93" s="2">
        <v>1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 t="s">
        <v>10</v>
      </c>
      <c r="M93" s="5">
        <v>2008</v>
      </c>
    </row>
    <row r="94" spans="1:13">
      <c r="A94">
        <v>92</v>
      </c>
      <c r="B94" t="str">
        <f>VLOOKUP(Tabla2[[#Headers],[#Data],[Item]],Sheet1!$D$4:$E$33,2,FALSE)</f>
        <v>AC19</v>
      </c>
      <c r="C94" s="4" t="s">
        <v>84</v>
      </c>
      <c r="D94" t="str">
        <f t="shared" si="1"/>
        <v>AC19</v>
      </c>
      <c r="E94" s="2">
        <v>0</v>
      </c>
      <c r="F94" s="2">
        <v>1</v>
      </c>
      <c r="G94" s="2">
        <v>0</v>
      </c>
      <c r="H94" s="2">
        <v>1</v>
      </c>
      <c r="I94" s="2">
        <v>0</v>
      </c>
      <c r="J94" s="2">
        <v>0</v>
      </c>
      <c r="K94" s="2">
        <v>0</v>
      </c>
      <c r="L94" s="2" t="s">
        <v>10</v>
      </c>
      <c r="M94" s="5">
        <v>2010</v>
      </c>
    </row>
    <row r="95" spans="1:13">
      <c r="A95">
        <v>93</v>
      </c>
      <c r="B95" t="str">
        <f>VLOOKUP(Tabla2[[#Headers],[#Data],[Item]],Sheet1!$D$4:$E$33,2,FALSE)</f>
        <v>AC20</v>
      </c>
      <c r="C95" s="4" t="s">
        <v>86</v>
      </c>
      <c r="D95" t="str">
        <f t="shared" si="1"/>
        <v>AC20</v>
      </c>
      <c r="E95" s="2">
        <v>0</v>
      </c>
      <c r="F95" s="2">
        <v>1</v>
      </c>
      <c r="G95" s="2">
        <v>0</v>
      </c>
      <c r="H95" s="2">
        <v>0</v>
      </c>
      <c r="I95" s="2">
        <v>1</v>
      </c>
      <c r="J95" s="2">
        <v>0</v>
      </c>
      <c r="K95" s="2">
        <v>0</v>
      </c>
      <c r="L95" s="2" t="s">
        <v>10</v>
      </c>
      <c r="M95" s="5">
        <v>2021</v>
      </c>
    </row>
    <row r="96" spans="1:13">
      <c r="A96">
        <v>94</v>
      </c>
      <c r="B96" t="str">
        <f>VLOOKUP(Tabla2[[#Headers],[#Data],[Item]],Sheet1!$D$4:$E$33,2,FALSE)</f>
        <v>AC5</v>
      </c>
      <c r="C96" s="4" t="s">
        <v>89</v>
      </c>
      <c r="D96" t="str">
        <f t="shared" si="1"/>
        <v>AC5</v>
      </c>
      <c r="E96" s="2">
        <v>0</v>
      </c>
      <c r="F96" s="2">
        <v>0</v>
      </c>
      <c r="G96" s="2">
        <v>0</v>
      </c>
      <c r="H96" s="2">
        <v>1</v>
      </c>
      <c r="I96" s="2">
        <v>1</v>
      </c>
      <c r="J96" s="2">
        <v>0</v>
      </c>
      <c r="K96" s="2">
        <v>0</v>
      </c>
      <c r="L96" s="2" t="s">
        <v>9</v>
      </c>
      <c r="M96" s="5">
        <v>2007</v>
      </c>
    </row>
    <row r="97" spans="1:14">
      <c r="A97">
        <v>95</v>
      </c>
      <c r="B97" t="str">
        <f>VLOOKUP(Tabla2[[#Headers],[#Data],[Item]],Sheet1!$D$4:$E$33,2,FALSE)</f>
        <v>AC21</v>
      </c>
      <c r="C97" s="4" t="s">
        <v>172</v>
      </c>
      <c r="D97" t="str">
        <f t="shared" si="1"/>
        <v>AC21</v>
      </c>
      <c r="E97" s="2">
        <v>1</v>
      </c>
      <c r="F97" s="2">
        <v>1</v>
      </c>
      <c r="G97" s="2">
        <v>1</v>
      </c>
      <c r="H97" s="2">
        <v>0</v>
      </c>
      <c r="I97" s="2">
        <v>0</v>
      </c>
      <c r="J97" s="2">
        <v>0</v>
      </c>
      <c r="K97" s="2">
        <v>0</v>
      </c>
      <c r="L97" s="2" t="s">
        <v>10</v>
      </c>
      <c r="M97" s="5">
        <v>2005</v>
      </c>
    </row>
    <row r="98" spans="1:14" ht="15" customHeight="1">
      <c r="A98">
        <v>96</v>
      </c>
      <c r="B98" t="str">
        <f>VLOOKUP(Tabla2[[#Headers],[#Data],[Item]],Sheet1!$D$4:$E$33,2,FALSE)</f>
        <v>AC22</v>
      </c>
      <c r="C98" s="4" t="s">
        <v>80</v>
      </c>
      <c r="D98" t="str">
        <f t="shared" si="1"/>
        <v>AC22</v>
      </c>
      <c r="E98" s="2">
        <v>0</v>
      </c>
      <c r="F98" s="2">
        <v>1</v>
      </c>
      <c r="G98" s="3">
        <v>0</v>
      </c>
      <c r="H98" s="3">
        <v>0</v>
      </c>
      <c r="I98" s="2">
        <v>1</v>
      </c>
      <c r="J98" s="2">
        <v>0</v>
      </c>
      <c r="K98" s="2">
        <v>0</v>
      </c>
      <c r="L98" s="2" t="s">
        <v>10</v>
      </c>
      <c r="M98" s="5">
        <v>2005</v>
      </c>
    </row>
    <row r="99" spans="1:14">
      <c r="A99">
        <v>97</v>
      </c>
      <c r="B99" t="str">
        <f>VLOOKUP(Tabla2[[#Headers],[#Data],[Item]],Sheet1!$D$4:$E$33,2,FALSE)</f>
        <v>AC16</v>
      </c>
      <c r="C99" s="4" t="s">
        <v>141</v>
      </c>
      <c r="D99" t="str">
        <f t="shared" si="1"/>
        <v>AC16</v>
      </c>
      <c r="E99" s="2">
        <v>1</v>
      </c>
      <c r="F99" s="2">
        <v>1</v>
      </c>
      <c r="G99" s="2">
        <v>0</v>
      </c>
      <c r="H99" s="2">
        <v>0</v>
      </c>
      <c r="I99" s="2">
        <v>1</v>
      </c>
      <c r="J99" s="2">
        <v>1</v>
      </c>
      <c r="K99" s="2">
        <v>0</v>
      </c>
      <c r="L99" s="2" t="s">
        <v>9</v>
      </c>
      <c r="M99" s="5">
        <v>2015</v>
      </c>
    </row>
    <row r="100" spans="1:14">
      <c r="A100">
        <v>98</v>
      </c>
      <c r="B100" t="str">
        <f>VLOOKUP(Tabla2[[#Headers],[#Data],[Item]],Sheet1!$D$4:$E$33,2,FALSE)</f>
        <v>AC27</v>
      </c>
      <c r="C100" s="4" t="s">
        <v>95</v>
      </c>
      <c r="D100" t="str">
        <f t="shared" si="1"/>
        <v>AC27</v>
      </c>
      <c r="E100" s="2">
        <v>0</v>
      </c>
      <c r="F100" s="2">
        <v>1</v>
      </c>
      <c r="G100" s="2">
        <v>0</v>
      </c>
      <c r="H100" s="2">
        <v>0</v>
      </c>
      <c r="I100" s="2">
        <v>0</v>
      </c>
      <c r="J100" s="2">
        <v>1</v>
      </c>
      <c r="K100" s="2">
        <v>0</v>
      </c>
      <c r="L100" s="2" t="s">
        <v>10</v>
      </c>
      <c r="M100" s="5">
        <v>2010</v>
      </c>
    </row>
    <row r="101" spans="1:14">
      <c r="A101">
        <v>99</v>
      </c>
      <c r="B101" t="str">
        <f>VLOOKUP(Tabla2[[#Headers],[#Data],[Item]],Sheet1!$D$4:$E$33,2,FALSE)</f>
        <v>AC29</v>
      </c>
      <c r="C101" s="4" t="s">
        <v>173</v>
      </c>
      <c r="D101" t="str">
        <f t="shared" si="1"/>
        <v>AC29</v>
      </c>
      <c r="E101" s="2">
        <v>1</v>
      </c>
      <c r="F101" s="2">
        <v>1</v>
      </c>
      <c r="G101" s="2">
        <v>0</v>
      </c>
      <c r="H101" s="2">
        <v>1</v>
      </c>
      <c r="I101" s="2">
        <v>0</v>
      </c>
      <c r="J101" s="2">
        <v>1</v>
      </c>
      <c r="K101" s="2">
        <v>0</v>
      </c>
      <c r="L101" s="2" t="s">
        <v>10</v>
      </c>
      <c r="M101" s="5">
        <v>2019</v>
      </c>
    </row>
    <row r="102" spans="1:14">
      <c r="A102">
        <v>100</v>
      </c>
      <c r="B102" t="str">
        <f>VLOOKUP(Tabla2[[#Headers],[#Data],[Item]],Sheet1!$D$4:$E$33,2,FALSE)</f>
        <v>AC1</v>
      </c>
      <c r="C102" s="4" t="s">
        <v>87</v>
      </c>
      <c r="D102" t="str">
        <f t="shared" si="1"/>
        <v>AC1</v>
      </c>
      <c r="E102" s="6">
        <v>0</v>
      </c>
      <c r="F102" s="6">
        <v>0</v>
      </c>
      <c r="G102" s="6">
        <v>0</v>
      </c>
      <c r="H102" s="6">
        <v>1</v>
      </c>
      <c r="I102" s="6">
        <v>1</v>
      </c>
      <c r="J102" s="6">
        <v>0</v>
      </c>
      <c r="K102" s="6">
        <v>0</v>
      </c>
      <c r="L102" s="6" t="s">
        <v>9</v>
      </c>
      <c r="M102" s="7">
        <v>2009</v>
      </c>
    </row>
    <row r="103" spans="1:14">
      <c r="C103" s="24"/>
      <c r="D103" s="24"/>
      <c r="E103" s="6">
        <f>SUBTOTAL(109,Tabla2[Guantes])</f>
        <v>23</v>
      </c>
      <c r="F103" s="6">
        <f>SUBTOTAL(109,Tabla2[Gafas])</f>
        <v>67</v>
      </c>
      <c r="G103" s="6">
        <f>SUBTOTAL(109,Tabla2[Botas con punta de platino])</f>
        <v>30</v>
      </c>
      <c r="H103" s="6">
        <f>SUBTOTAL(109,Tabla2[Tapabocas de doble filtro industrial])</f>
        <v>52</v>
      </c>
      <c r="I103" s="6">
        <f>SUBTOTAL(109,Tabla2[Jean sin rotos])</f>
        <v>58</v>
      </c>
      <c r="J103" s="6">
        <f>SUBTOTAL(109,Tabla2[Chaleco manga larga])</f>
        <v>21</v>
      </c>
      <c r="K103" s="6">
        <f>SUBTOTAL(109,Tabla2[Manejo adecuado de las maquinas])</f>
        <v>34</v>
      </c>
      <c r="L103" s="6"/>
      <c r="M103" s="7"/>
    </row>
    <row r="104" spans="1:14">
      <c r="C104" t="s">
        <v>104</v>
      </c>
      <c r="E104" s="26">
        <f>Tabla2[[#Totals],[Guantes]]/100</f>
        <v>0.23</v>
      </c>
      <c r="F104" s="26">
        <f>Tabla2[[#Totals],[Gafas]]/100</f>
        <v>0.67</v>
      </c>
      <c r="G104" s="26">
        <f>Tabla2[[#Totals],[Botas con punta de platino]]/100</f>
        <v>0.3</v>
      </c>
      <c r="H104" s="26">
        <f>Tabla2[[#Totals],[Tapabocas de doble filtro industrial]]/100</f>
        <v>0.52</v>
      </c>
      <c r="I104" s="26">
        <f>Tabla2[[#Totals],[Jean sin rotos]]/100</f>
        <v>0.57999999999999996</v>
      </c>
      <c r="J104" s="26">
        <f>Tabla2[[#Totals],[Chaleco manga larga]]/100</f>
        <v>0.21</v>
      </c>
      <c r="K104" s="26">
        <f>Tabla2[[#Totals],[Manejo adecuado de las maquinas]]/100</f>
        <v>0.34</v>
      </c>
      <c r="L104">
        <f>COUNTIF(Tabla2[Clasificación],"Accidente")</f>
        <v>59</v>
      </c>
      <c r="M104" s="27">
        <f>SUM(E104:K104)</f>
        <v>2.8499999999999996</v>
      </c>
      <c r="N104">
        <f>M104/7</f>
        <v>0.40714285714285708</v>
      </c>
    </row>
    <row r="105" spans="1:14">
      <c r="C105" t="s">
        <v>105</v>
      </c>
      <c r="E105" s="26">
        <f>(23-8)/23</f>
        <v>0.65217391304347827</v>
      </c>
      <c r="F105" s="26">
        <f>(67-26)/67</f>
        <v>0.61194029850746268</v>
      </c>
      <c r="G105" s="26">
        <f>(30-4)/30</f>
        <v>0.8666666666666667</v>
      </c>
      <c r="H105" s="26">
        <f>(52-22)/52</f>
        <v>0.57692307692307687</v>
      </c>
      <c r="I105" s="26">
        <f>(58-32)/58</f>
        <v>0.44827586206896552</v>
      </c>
      <c r="J105" s="26">
        <f>(21-5)/21</f>
        <v>0.76190476190476186</v>
      </c>
      <c r="K105" s="26">
        <f>(34-18)/34</f>
        <v>0.47058823529411764</v>
      </c>
      <c r="M105" s="27">
        <f>SUM(E105:L105)</f>
        <v>4.3884728144085292</v>
      </c>
      <c r="N105">
        <f>M105/7</f>
        <v>0.62692468777264698</v>
      </c>
    </row>
    <row r="106" spans="1:14">
      <c r="E106" s="25"/>
      <c r="F106" s="25"/>
      <c r="G106" s="25"/>
      <c r="H106" s="25"/>
      <c r="I106" s="25"/>
      <c r="J106" s="25"/>
      <c r="K106" s="25"/>
      <c r="N106">
        <f>N104/N105</f>
        <v>0.64942865560034646</v>
      </c>
    </row>
    <row r="107" spans="1:14">
      <c r="A107" t="s">
        <v>106</v>
      </c>
      <c r="C107" t="s">
        <v>109</v>
      </c>
      <c r="E107" s="26">
        <f>(SUM(E104:K104))/(SUM(E105:K105))</f>
        <v>0.64942865560034646</v>
      </c>
      <c r="F107" s="25"/>
      <c r="G107" s="25"/>
      <c r="H107" s="25"/>
      <c r="I107" s="25"/>
      <c r="J107" s="25"/>
      <c r="K107" s="25"/>
      <c r="M107">
        <f>M104/M105</f>
        <v>0.64942865560034646</v>
      </c>
    </row>
    <row r="108" spans="1:14">
      <c r="E108" s="25"/>
      <c r="F108" s="25"/>
      <c r="G108" s="25"/>
      <c r="H108" s="25"/>
      <c r="I108" s="25"/>
      <c r="J108" s="25"/>
      <c r="K108" s="25"/>
    </row>
    <row r="109" spans="1:14">
      <c r="C109" t="s">
        <v>11</v>
      </c>
      <c r="E109" s="26">
        <v>23</v>
      </c>
      <c r="F109" s="26">
        <v>67</v>
      </c>
      <c r="G109" s="26">
        <v>30</v>
      </c>
      <c r="H109" s="26">
        <v>52</v>
      </c>
      <c r="I109" s="26">
        <v>58</v>
      </c>
      <c r="J109" s="26">
        <v>21</v>
      </c>
      <c r="K109" s="26">
        <v>34</v>
      </c>
    </row>
    <row r="110" spans="1:14">
      <c r="C110" t="s">
        <v>113</v>
      </c>
      <c r="E110" s="26">
        <f>Tabla2[[#Totals],[Guantes]]/100</f>
        <v>0.23</v>
      </c>
      <c r="F110" s="26">
        <f>Tabla2[[#Totals],[Gafas]]/100</f>
        <v>0.67</v>
      </c>
      <c r="G110" s="26">
        <f>Tabla2[[#Totals],[Botas con punta de platino]]/100</f>
        <v>0.3</v>
      </c>
      <c r="H110" s="26">
        <f>Tabla2[[#Totals],[Tapabocas de doble filtro industrial]]/100</f>
        <v>0.52</v>
      </c>
      <c r="I110" s="26">
        <f>Tabla2[[#Totals],[Jean sin rotos]]/100</f>
        <v>0.57999999999999996</v>
      </c>
      <c r="J110" s="26">
        <f>Tabla2[[#Totals],[Chaleco manga larga]]/100</f>
        <v>0.21</v>
      </c>
      <c r="K110" s="26">
        <f>Tabla2[[#Totals],[Manejo adecuado de las maquinas]]/100</f>
        <v>0.34</v>
      </c>
      <c r="L110" s="27">
        <f>SUM(E110:K110)</f>
        <v>2.8499999999999996</v>
      </c>
      <c r="M110">
        <f>L110/7</f>
        <v>0.40714285714285708</v>
      </c>
    </row>
    <row r="111" spans="1:14">
      <c r="C111" t="s">
        <v>111</v>
      </c>
      <c r="E111" s="26">
        <f>1-E105</f>
        <v>0.34782608695652173</v>
      </c>
      <c r="F111" s="26">
        <f t="shared" ref="F111:K111" si="2">1-F105</f>
        <v>0.38805970149253732</v>
      </c>
      <c r="G111" s="26">
        <f t="shared" si="2"/>
        <v>0.1333333333333333</v>
      </c>
      <c r="H111" s="26">
        <f t="shared" si="2"/>
        <v>0.42307692307692313</v>
      </c>
      <c r="I111" s="26">
        <f t="shared" si="2"/>
        <v>0.55172413793103448</v>
      </c>
      <c r="J111" s="26">
        <f t="shared" si="2"/>
        <v>0.23809523809523814</v>
      </c>
      <c r="K111" s="26">
        <f t="shared" si="2"/>
        <v>0.52941176470588236</v>
      </c>
      <c r="L111" s="27">
        <f>SUM(E111:K111)</f>
        <v>2.6115271855914703</v>
      </c>
      <c r="M111">
        <f>L111/7</f>
        <v>0.37307531222735291</v>
      </c>
      <c r="N111" s="28">
        <f>M110/M111</f>
        <v>1.0913154631222108</v>
      </c>
    </row>
    <row r="112" spans="1:14">
      <c r="E112" s="26">
        <f>59-(23-8)</f>
        <v>44</v>
      </c>
      <c r="F112" s="26">
        <f>59-(67-26)</f>
        <v>18</v>
      </c>
      <c r="G112" s="26">
        <f>59-(30-4)</f>
        <v>33</v>
      </c>
      <c r="H112" s="26">
        <f>59-(H109-22)</f>
        <v>29</v>
      </c>
      <c r="I112" s="26">
        <f>59-(I109-32)</f>
        <v>33</v>
      </c>
      <c r="J112" s="26">
        <f>59-(J109-5)</f>
        <v>43</v>
      </c>
      <c r="K112" s="26">
        <f>59-(K109-18)</f>
        <v>43</v>
      </c>
      <c r="L112" s="27"/>
    </row>
    <row r="113" spans="1:14">
      <c r="C113" t="s">
        <v>108</v>
      </c>
      <c r="E113" s="26"/>
      <c r="F113" s="26"/>
      <c r="G113" s="26"/>
      <c r="H113" s="26"/>
      <c r="I113" s="26"/>
      <c r="J113" s="26"/>
      <c r="K113" s="26"/>
      <c r="L113" s="27"/>
    </row>
    <row r="114" spans="1:14">
      <c r="E114" s="26">
        <f>E115/100</f>
        <v>0.77</v>
      </c>
      <c r="F114" s="26">
        <f t="shared" ref="F114:K114" si="3">F115/100</f>
        <v>0.33</v>
      </c>
      <c r="G114" s="26">
        <f t="shared" si="3"/>
        <v>0.7</v>
      </c>
      <c r="H114" s="26">
        <f t="shared" si="3"/>
        <v>0.48</v>
      </c>
      <c r="I114" s="26">
        <f t="shared" si="3"/>
        <v>0.42</v>
      </c>
      <c r="J114" s="26">
        <f t="shared" si="3"/>
        <v>0.79</v>
      </c>
      <c r="K114" s="26">
        <f t="shared" si="3"/>
        <v>0.66</v>
      </c>
      <c r="L114" s="27"/>
    </row>
    <row r="115" spans="1:14">
      <c r="A115" t="s">
        <v>114</v>
      </c>
      <c r="C115" t="s">
        <v>112</v>
      </c>
      <c r="E115" s="26">
        <f>100-E109</f>
        <v>77</v>
      </c>
      <c r="F115" s="26">
        <f>100-F109</f>
        <v>33</v>
      </c>
      <c r="G115" s="26">
        <f t="shared" ref="G115:J115" si="4">100-G109</f>
        <v>70</v>
      </c>
      <c r="H115" s="26">
        <f t="shared" si="4"/>
        <v>48</v>
      </c>
      <c r="I115" s="26">
        <f t="shared" si="4"/>
        <v>42</v>
      </c>
      <c r="J115" s="26">
        <f t="shared" si="4"/>
        <v>79</v>
      </c>
      <c r="K115" s="26">
        <f>100-K109</f>
        <v>66</v>
      </c>
      <c r="L115" s="27">
        <f>SUM(E114:K114)</f>
        <v>4.1500000000000004</v>
      </c>
    </row>
    <row r="116" spans="1:14">
      <c r="C116" t="s">
        <v>107</v>
      </c>
      <c r="E116" s="26">
        <f>(E115-E117)/E115</f>
        <v>0.5714285714285714</v>
      </c>
      <c r="F116" s="26">
        <f t="shared" ref="F116:K116" si="5">(F115-F117)/F115</f>
        <v>0.54545454545454541</v>
      </c>
      <c r="G116" s="26">
        <f t="shared" si="5"/>
        <v>0.47142857142857142</v>
      </c>
      <c r="H116" s="26">
        <f t="shared" si="5"/>
        <v>0.60416666666666663</v>
      </c>
      <c r="I116" s="26">
        <f t="shared" si="5"/>
        <v>0.7857142857142857</v>
      </c>
      <c r="J116" s="26">
        <f t="shared" si="5"/>
        <v>0.54430379746835444</v>
      </c>
      <c r="K116" s="26">
        <f t="shared" si="5"/>
        <v>0.65151515151515149</v>
      </c>
      <c r="L116" s="27">
        <f>SUM(E116:K116)</f>
        <v>4.1740115896761463</v>
      </c>
      <c r="N116">
        <f>L115/L116</f>
        <v>0.99424735912676065</v>
      </c>
    </row>
    <row r="117" spans="1:14">
      <c r="E117" s="26">
        <f>E115-E112</f>
        <v>33</v>
      </c>
      <c r="F117" s="26">
        <f t="shared" ref="F117:K117" si="6">F115-F112</f>
        <v>15</v>
      </c>
      <c r="G117" s="26">
        <f t="shared" si="6"/>
        <v>37</v>
      </c>
      <c r="H117" s="26">
        <f t="shared" si="6"/>
        <v>19</v>
      </c>
      <c r="I117" s="26">
        <f t="shared" si="6"/>
        <v>9</v>
      </c>
      <c r="J117" s="26">
        <f t="shared" si="6"/>
        <v>36</v>
      </c>
      <c r="K117" s="26">
        <f t="shared" si="6"/>
        <v>23</v>
      </c>
      <c r="L117" s="27"/>
    </row>
    <row r="118" spans="1:14">
      <c r="C118" t="s">
        <v>110</v>
      </c>
      <c r="E118" s="26">
        <f>1-E116</f>
        <v>0.4285714285714286</v>
      </c>
      <c r="F118" s="26">
        <f t="shared" ref="F118:K118" si="7">1-F116</f>
        <v>0.45454545454545459</v>
      </c>
      <c r="G118" s="26">
        <f t="shared" si="7"/>
        <v>0.52857142857142858</v>
      </c>
      <c r="H118" s="26">
        <f t="shared" si="7"/>
        <v>0.39583333333333337</v>
      </c>
      <c r="I118" s="26">
        <f t="shared" si="7"/>
        <v>0.2142857142857143</v>
      </c>
      <c r="J118" s="26">
        <f t="shared" si="7"/>
        <v>0.45569620253164556</v>
      </c>
      <c r="K118" s="26">
        <f t="shared" si="7"/>
        <v>0.34848484848484851</v>
      </c>
      <c r="L118" s="27">
        <f>SUM(E118:K118)</f>
        <v>2.8259884103238537</v>
      </c>
      <c r="N118" s="28">
        <f>L115/(SUM(E118:K118))</f>
        <v>1.4685127457845508</v>
      </c>
    </row>
    <row r="119" spans="1:14">
      <c r="E119" s="26"/>
      <c r="F119" s="26"/>
      <c r="G119" s="26"/>
      <c r="H119" s="26"/>
      <c r="I119" s="26"/>
      <c r="J119" s="26"/>
      <c r="K119" s="26"/>
      <c r="L119" s="27"/>
    </row>
    <row r="120" spans="1:14">
      <c r="E120" s="26"/>
      <c r="F120" s="26"/>
      <c r="G120" s="26"/>
      <c r="H120" s="26"/>
      <c r="I120" s="26"/>
      <c r="J120" s="26"/>
      <c r="K120" s="26"/>
      <c r="L120" s="27"/>
      <c r="N120">
        <f>N116+N118</f>
        <v>2.4627601049113115</v>
      </c>
    </row>
    <row r="121" spans="1:14">
      <c r="E121" s="26"/>
      <c r="F121" s="26"/>
      <c r="G121" s="26"/>
      <c r="H121" s="26"/>
      <c r="I121" s="26"/>
      <c r="J121" s="26"/>
      <c r="K121" s="26"/>
      <c r="L121" s="27"/>
    </row>
    <row r="122" spans="1:14">
      <c r="E122" s="26"/>
      <c r="F122" s="26"/>
      <c r="G122" s="26"/>
      <c r="H122" s="26"/>
      <c r="I122" s="26"/>
      <c r="J122" s="26"/>
      <c r="K122" s="26"/>
      <c r="L122" s="27"/>
    </row>
    <row r="123" spans="1:14">
      <c r="C123" t="s">
        <v>11</v>
      </c>
      <c r="E123" s="27">
        <v>-1</v>
      </c>
      <c r="F123" s="27"/>
      <c r="G123" s="27"/>
      <c r="H123" s="27"/>
      <c r="I123" s="27"/>
      <c r="J123" s="27"/>
      <c r="K123" s="27"/>
      <c r="L123" s="27"/>
      <c r="M123" t="s">
        <v>77</v>
      </c>
    </row>
    <row r="124" spans="1:14">
      <c r="C124" t="s">
        <v>12</v>
      </c>
      <c r="E124">
        <v>0</v>
      </c>
      <c r="L124" t="s">
        <v>77</v>
      </c>
    </row>
    <row r="126" spans="1:14">
      <c r="C126" s="37" t="s">
        <v>1</v>
      </c>
      <c r="D126" s="37"/>
      <c r="E126" s="37"/>
    </row>
    <row r="127" spans="1:14">
      <c r="C127" t="s">
        <v>10</v>
      </c>
      <c r="E127" t="s">
        <v>181</v>
      </c>
    </row>
  </sheetData>
  <autoFilter ref="A2:B102"/>
  <mergeCells count="1">
    <mergeCell ref="C126:E126"/>
  </mergeCells>
  <phoneticPr fontId="1" type="noConversion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25" workbookViewId="0">
      <selection activeCell="A19" sqref="A19"/>
    </sheetView>
  </sheetViews>
  <sheetFormatPr baseColWidth="10" defaultRowHeight="15"/>
  <cols>
    <col min="3" max="3" width="59.28515625" customWidth="1"/>
    <col min="4" max="4" width="20.42578125" customWidth="1"/>
  </cols>
  <sheetData>
    <row r="1" spans="1:6">
      <c r="A1" s="38" t="s">
        <v>19</v>
      </c>
      <c r="B1" s="1"/>
      <c r="C1" s="38" t="s">
        <v>20</v>
      </c>
      <c r="D1" s="36" t="s">
        <v>21</v>
      </c>
    </row>
    <row r="2" spans="1:6">
      <c r="A2" s="38"/>
      <c r="B2" s="1"/>
      <c r="C2" s="38"/>
      <c r="D2" s="36"/>
    </row>
    <row r="3" spans="1:6">
      <c r="A3" s="38"/>
      <c r="B3" s="1"/>
      <c r="C3" s="38"/>
      <c r="D3" s="36"/>
    </row>
    <row r="4" spans="1:6" ht="30">
      <c r="A4" s="19">
        <v>1</v>
      </c>
      <c r="B4" s="16" t="s">
        <v>22</v>
      </c>
      <c r="C4" s="17" t="s">
        <v>23</v>
      </c>
      <c r="D4" s="21" t="s">
        <v>87</v>
      </c>
      <c r="E4" t="s">
        <v>143</v>
      </c>
    </row>
    <row r="5" spans="1:6" ht="30">
      <c r="A5" s="16">
        <v>2</v>
      </c>
      <c r="B5" s="16" t="s">
        <v>27</v>
      </c>
      <c r="C5" s="17" t="s">
        <v>26</v>
      </c>
      <c r="D5" s="21" t="s">
        <v>72</v>
      </c>
      <c r="E5" t="s">
        <v>147</v>
      </c>
    </row>
    <row r="6" spans="1:6">
      <c r="A6" s="16">
        <v>3</v>
      </c>
      <c r="B6" s="18" t="s">
        <v>28</v>
      </c>
      <c r="C6" s="17" t="s">
        <v>29</v>
      </c>
      <c r="D6" s="21" t="s">
        <v>171</v>
      </c>
      <c r="E6" t="s">
        <v>150</v>
      </c>
    </row>
    <row r="7" spans="1:6">
      <c r="A7" s="16">
        <v>4</v>
      </c>
      <c r="B7" s="18" t="s">
        <v>35</v>
      </c>
      <c r="C7" s="17" t="s">
        <v>34</v>
      </c>
      <c r="D7" s="21" t="s">
        <v>73</v>
      </c>
      <c r="E7" t="s">
        <v>18</v>
      </c>
    </row>
    <row r="8" spans="1:6" ht="30">
      <c r="A8" s="19">
        <v>5</v>
      </c>
      <c r="B8" s="16" t="s">
        <v>33</v>
      </c>
      <c r="C8" s="17" t="s">
        <v>32</v>
      </c>
      <c r="D8" s="21" t="s">
        <v>89</v>
      </c>
      <c r="E8" t="s">
        <v>151</v>
      </c>
    </row>
    <row r="9" spans="1:6" ht="30">
      <c r="A9" s="16">
        <v>6</v>
      </c>
      <c r="B9" s="16" t="s">
        <v>31</v>
      </c>
      <c r="C9" s="17" t="s">
        <v>30</v>
      </c>
      <c r="D9" s="21" t="s">
        <v>96</v>
      </c>
      <c r="E9" t="s">
        <v>148</v>
      </c>
    </row>
    <row r="10" spans="1:6">
      <c r="A10" s="16">
        <v>7</v>
      </c>
      <c r="B10" s="16" t="s">
        <v>37</v>
      </c>
      <c r="C10" s="17" t="s">
        <v>36</v>
      </c>
      <c r="D10" s="21" t="s">
        <v>74</v>
      </c>
      <c r="E10" t="s">
        <v>152</v>
      </c>
    </row>
    <row r="11" spans="1:6">
      <c r="A11" s="16">
        <v>8</v>
      </c>
      <c r="B11" s="16" t="s">
        <v>39</v>
      </c>
      <c r="C11" s="17" t="s">
        <v>38</v>
      </c>
      <c r="D11" s="21" t="s">
        <v>75</v>
      </c>
      <c r="E11" t="s">
        <v>17</v>
      </c>
    </row>
    <row r="12" spans="1:6">
      <c r="A12" s="19">
        <v>9</v>
      </c>
      <c r="B12" s="16" t="s">
        <v>41</v>
      </c>
      <c r="C12" s="17" t="s">
        <v>40</v>
      </c>
      <c r="D12" s="21" t="s">
        <v>91</v>
      </c>
      <c r="E12" t="s">
        <v>144</v>
      </c>
    </row>
    <row r="13" spans="1:6" ht="30">
      <c r="A13" s="16">
        <v>10</v>
      </c>
      <c r="B13" s="16" t="s">
        <v>43</v>
      </c>
      <c r="C13" s="17" t="s">
        <v>42</v>
      </c>
      <c r="D13" s="21" t="s">
        <v>81</v>
      </c>
      <c r="E13" t="s">
        <v>153</v>
      </c>
    </row>
    <row r="14" spans="1:6">
      <c r="A14" s="16">
        <v>11</v>
      </c>
      <c r="B14" s="16" t="s">
        <v>45</v>
      </c>
      <c r="C14" s="17" t="s">
        <v>44</v>
      </c>
      <c r="D14" s="21" t="s">
        <v>76</v>
      </c>
      <c r="E14" t="s">
        <v>149</v>
      </c>
    </row>
    <row r="15" spans="1:6" ht="30">
      <c r="A15" s="16">
        <v>12</v>
      </c>
      <c r="B15" s="16" t="s">
        <v>47</v>
      </c>
      <c r="C15" s="17" t="s">
        <v>46</v>
      </c>
      <c r="D15" s="21" t="s">
        <v>78</v>
      </c>
      <c r="E15" t="s">
        <v>154</v>
      </c>
      <c r="F15" t="s">
        <v>77</v>
      </c>
    </row>
    <row r="16" spans="1:6" ht="30">
      <c r="A16" s="16">
        <v>13</v>
      </c>
      <c r="B16" s="16" t="s">
        <v>47</v>
      </c>
      <c r="C16" s="17" t="s">
        <v>46</v>
      </c>
      <c r="D16" s="21" t="s">
        <v>100</v>
      </c>
      <c r="E16" t="s">
        <v>155</v>
      </c>
    </row>
    <row r="17" spans="1:5" ht="30">
      <c r="A17" s="16">
        <v>14</v>
      </c>
      <c r="B17" s="16" t="s">
        <v>49</v>
      </c>
      <c r="C17" s="17" t="s">
        <v>48</v>
      </c>
      <c r="D17" s="21" t="s">
        <v>79</v>
      </c>
      <c r="E17" t="s">
        <v>156</v>
      </c>
    </row>
    <row r="18" spans="1:5">
      <c r="A18" s="16">
        <v>15</v>
      </c>
      <c r="B18" s="16" t="s">
        <v>51</v>
      </c>
      <c r="C18" s="17" t="s">
        <v>50</v>
      </c>
      <c r="D18" s="21" t="s">
        <v>82</v>
      </c>
      <c r="E18" t="s">
        <v>145</v>
      </c>
    </row>
    <row r="19" spans="1:5">
      <c r="A19" s="19">
        <v>16</v>
      </c>
      <c r="B19" s="16" t="s">
        <v>53</v>
      </c>
      <c r="C19" s="22" t="s">
        <v>52</v>
      </c>
      <c r="D19" s="21" t="s">
        <v>141</v>
      </c>
      <c r="E19" t="s">
        <v>157</v>
      </c>
    </row>
    <row r="20" spans="1:5" ht="30">
      <c r="A20" s="16">
        <v>17</v>
      </c>
      <c r="B20" s="16" t="s">
        <v>65</v>
      </c>
      <c r="C20" s="17" t="s">
        <v>64</v>
      </c>
      <c r="D20" s="21" t="s">
        <v>83</v>
      </c>
      <c r="E20" t="s">
        <v>158</v>
      </c>
    </row>
    <row r="21" spans="1:5">
      <c r="A21" s="16">
        <v>18</v>
      </c>
      <c r="B21" s="16" t="s">
        <v>55</v>
      </c>
      <c r="C21" s="17" t="s">
        <v>54</v>
      </c>
      <c r="D21" s="21" t="s">
        <v>90</v>
      </c>
      <c r="E21" t="s">
        <v>159</v>
      </c>
    </row>
    <row r="22" spans="1:5">
      <c r="A22" s="16">
        <v>19</v>
      </c>
      <c r="B22" s="16" t="s">
        <v>57</v>
      </c>
      <c r="C22" s="17" t="s">
        <v>56</v>
      </c>
      <c r="D22" s="21" t="s">
        <v>84</v>
      </c>
      <c r="E22" t="s">
        <v>160</v>
      </c>
    </row>
    <row r="23" spans="1:5" ht="30">
      <c r="A23" s="16">
        <v>20</v>
      </c>
      <c r="B23" s="16" t="s">
        <v>59</v>
      </c>
      <c r="C23" s="17" t="s">
        <v>58</v>
      </c>
      <c r="D23" s="21" t="s">
        <v>86</v>
      </c>
      <c r="E23" t="s">
        <v>161</v>
      </c>
    </row>
    <row r="24" spans="1:5" ht="30">
      <c r="A24" s="16">
        <v>21</v>
      </c>
      <c r="B24" s="16" t="s">
        <v>25</v>
      </c>
      <c r="C24" s="17" t="s">
        <v>24</v>
      </c>
      <c r="D24" s="21" t="s">
        <v>172</v>
      </c>
      <c r="E24" t="s">
        <v>162</v>
      </c>
    </row>
    <row r="25" spans="1:5">
      <c r="A25" s="16">
        <v>22</v>
      </c>
      <c r="B25" s="16" t="s">
        <v>61</v>
      </c>
      <c r="C25" s="17" t="s">
        <v>60</v>
      </c>
      <c r="D25" s="21" t="s">
        <v>80</v>
      </c>
      <c r="E25" t="s">
        <v>163</v>
      </c>
    </row>
    <row r="26" spans="1:5">
      <c r="A26" s="16">
        <v>23</v>
      </c>
      <c r="B26" s="16" t="s">
        <v>53</v>
      </c>
      <c r="C26" s="22" t="s">
        <v>52</v>
      </c>
      <c r="D26" s="21" t="s">
        <v>140</v>
      </c>
      <c r="E26" t="s">
        <v>164</v>
      </c>
    </row>
    <row r="27" spans="1:5">
      <c r="A27" s="19">
        <v>24</v>
      </c>
      <c r="B27" s="16" t="s">
        <v>41</v>
      </c>
      <c r="C27" s="17" t="s">
        <v>40</v>
      </c>
      <c r="D27" s="21" t="s">
        <v>92</v>
      </c>
      <c r="E27" t="s">
        <v>165</v>
      </c>
    </row>
    <row r="28" spans="1:5" ht="30">
      <c r="A28" s="19">
        <v>25</v>
      </c>
      <c r="B28" s="16" t="s">
        <v>33</v>
      </c>
      <c r="C28" s="17" t="s">
        <v>32</v>
      </c>
      <c r="D28" s="21" t="s">
        <v>93</v>
      </c>
      <c r="E28" t="s">
        <v>146</v>
      </c>
    </row>
    <row r="29" spans="1:5">
      <c r="A29" s="19">
        <v>26</v>
      </c>
      <c r="B29" s="16" t="s">
        <v>71</v>
      </c>
      <c r="C29" s="17" t="s">
        <v>70</v>
      </c>
      <c r="D29" s="21" t="s">
        <v>97</v>
      </c>
      <c r="E29" t="s">
        <v>166</v>
      </c>
    </row>
    <row r="30" spans="1:5">
      <c r="A30" s="16">
        <v>27</v>
      </c>
      <c r="B30" s="16" t="s">
        <v>63</v>
      </c>
      <c r="C30" s="17" t="s">
        <v>62</v>
      </c>
      <c r="D30" s="21" t="s">
        <v>95</v>
      </c>
      <c r="E30" t="s">
        <v>167</v>
      </c>
    </row>
    <row r="31" spans="1:5" ht="30">
      <c r="A31" s="19">
        <v>28</v>
      </c>
      <c r="B31" s="16" t="s">
        <v>69</v>
      </c>
      <c r="C31" s="17" t="s">
        <v>68</v>
      </c>
      <c r="D31" s="21" t="s">
        <v>99</v>
      </c>
      <c r="E31" t="s">
        <v>168</v>
      </c>
    </row>
    <row r="32" spans="1:5" ht="30">
      <c r="A32" s="16">
        <v>29</v>
      </c>
      <c r="B32" s="16" t="s">
        <v>67</v>
      </c>
      <c r="C32" s="17" t="s">
        <v>66</v>
      </c>
      <c r="D32" s="21" t="s">
        <v>173</v>
      </c>
      <c r="E32" t="s">
        <v>169</v>
      </c>
    </row>
    <row r="33" spans="1:5">
      <c r="A33" s="19">
        <v>30</v>
      </c>
      <c r="B33" s="16" t="s">
        <v>71</v>
      </c>
      <c r="C33" s="17" t="s">
        <v>70</v>
      </c>
      <c r="D33" s="21" t="s">
        <v>98</v>
      </c>
      <c r="E33" t="s">
        <v>170</v>
      </c>
    </row>
  </sheetData>
  <mergeCells count="3">
    <mergeCell ref="A1:A3"/>
    <mergeCell ref="C1:C3"/>
    <mergeCell ref="D1:D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opLeftCell="A91" workbookViewId="0">
      <selection activeCell="E104" sqref="E104"/>
    </sheetView>
  </sheetViews>
  <sheetFormatPr baseColWidth="10" defaultRowHeight="15"/>
  <cols>
    <col min="1" max="1" width="25.85546875" customWidth="1"/>
    <col min="9" max="9" width="13.5703125" customWidth="1"/>
    <col min="10" max="10" width="11.42578125" customWidth="1"/>
  </cols>
  <sheetData>
    <row r="1" spans="1:11" ht="60">
      <c r="A1" s="13" t="s">
        <v>0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6</v>
      </c>
      <c r="G1" s="20" t="s">
        <v>7</v>
      </c>
      <c r="H1" s="20" t="s">
        <v>8</v>
      </c>
      <c r="I1" s="12" t="s">
        <v>101</v>
      </c>
    </row>
    <row r="2" spans="1:11">
      <c r="A2" s="4" t="s">
        <v>87</v>
      </c>
      <c r="B2" s="2">
        <v>0</v>
      </c>
      <c r="C2" s="2">
        <v>1</v>
      </c>
      <c r="D2" s="2">
        <v>0</v>
      </c>
      <c r="E2" s="2">
        <v>0</v>
      </c>
      <c r="F2" s="2">
        <v>1</v>
      </c>
      <c r="G2" s="2">
        <v>0</v>
      </c>
      <c r="H2" s="2">
        <v>0</v>
      </c>
      <c r="I2" s="2" t="s">
        <v>102</v>
      </c>
      <c r="K2" t="s">
        <v>115</v>
      </c>
    </row>
    <row r="3" spans="1:11">
      <c r="A3" s="4" t="s">
        <v>72</v>
      </c>
      <c r="B3" s="2">
        <v>1</v>
      </c>
      <c r="C3" s="2">
        <v>1</v>
      </c>
      <c r="D3" s="2">
        <v>0</v>
      </c>
      <c r="E3" s="2">
        <v>1</v>
      </c>
      <c r="F3" s="2">
        <v>1</v>
      </c>
      <c r="G3" s="2">
        <v>0</v>
      </c>
      <c r="H3" s="2">
        <v>0</v>
      </c>
      <c r="I3" s="2" t="s">
        <v>103</v>
      </c>
      <c r="K3" t="s">
        <v>116</v>
      </c>
    </row>
    <row r="4" spans="1:11">
      <c r="A4" s="4" t="s">
        <v>89</v>
      </c>
      <c r="B4" s="2">
        <v>0</v>
      </c>
      <c r="C4" s="2">
        <v>0</v>
      </c>
      <c r="D4" s="2">
        <v>0</v>
      </c>
      <c r="E4" s="2">
        <v>1</v>
      </c>
      <c r="F4" s="2">
        <v>1</v>
      </c>
      <c r="G4" s="2">
        <v>0</v>
      </c>
      <c r="H4" s="2">
        <v>0</v>
      </c>
      <c r="I4" s="2" t="s">
        <v>102</v>
      </c>
      <c r="K4" t="s">
        <v>117</v>
      </c>
    </row>
    <row r="5" spans="1:11">
      <c r="A5" s="4" t="s">
        <v>91</v>
      </c>
      <c r="B5" s="2">
        <v>1</v>
      </c>
      <c r="C5" s="2">
        <v>1</v>
      </c>
      <c r="D5" s="2">
        <v>0</v>
      </c>
      <c r="E5" s="2">
        <v>0</v>
      </c>
      <c r="F5" s="2">
        <v>1</v>
      </c>
      <c r="G5" s="2">
        <v>0</v>
      </c>
      <c r="H5" s="2">
        <v>1</v>
      </c>
      <c r="I5" s="2" t="s">
        <v>102</v>
      </c>
      <c r="K5" t="s">
        <v>118</v>
      </c>
    </row>
    <row r="6" spans="1:11">
      <c r="A6" s="4" t="s">
        <v>72</v>
      </c>
      <c r="B6" s="2">
        <v>1</v>
      </c>
      <c r="C6" s="2">
        <v>1</v>
      </c>
      <c r="D6" s="2">
        <v>0</v>
      </c>
      <c r="E6" s="2">
        <v>1</v>
      </c>
      <c r="F6" s="2">
        <v>1</v>
      </c>
      <c r="G6" s="2">
        <v>0</v>
      </c>
      <c r="H6" s="2">
        <v>0</v>
      </c>
      <c r="I6" s="2" t="s">
        <v>103</v>
      </c>
      <c r="K6" t="s">
        <v>116</v>
      </c>
    </row>
    <row r="7" spans="1:11">
      <c r="A7" s="4" t="s">
        <v>72</v>
      </c>
      <c r="B7" s="2">
        <v>1</v>
      </c>
      <c r="C7" s="2">
        <v>1</v>
      </c>
      <c r="D7" s="2">
        <v>0</v>
      </c>
      <c r="E7" s="2">
        <v>1</v>
      </c>
      <c r="F7" s="2">
        <v>1</v>
      </c>
      <c r="G7" s="2">
        <v>0</v>
      </c>
      <c r="H7" s="2">
        <v>0</v>
      </c>
      <c r="I7" s="2" t="s">
        <v>103</v>
      </c>
      <c r="K7" t="s">
        <v>116</v>
      </c>
    </row>
    <row r="8" spans="1:11">
      <c r="A8" s="4" t="s">
        <v>72</v>
      </c>
      <c r="B8" s="2">
        <v>1</v>
      </c>
      <c r="C8" s="2">
        <v>1</v>
      </c>
      <c r="D8" s="2">
        <v>0</v>
      </c>
      <c r="E8" s="2">
        <v>1</v>
      </c>
      <c r="F8" s="2">
        <v>1</v>
      </c>
      <c r="G8" s="2">
        <v>0</v>
      </c>
      <c r="H8" s="2">
        <v>0</v>
      </c>
      <c r="I8" s="2" t="s">
        <v>103</v>
      </c>
      <c r="K8" t="s">
        <v>116</v>
      </c>
    </row>
    <row r="9" spans="1:11">
      <c r="A9" s="4" t="s">
        <v>91</v>
      </c>
      <c r="B9" s="2">
        <v>1</v>
      </c>
      <c r="C9" s="2">
        <v>1</v>
      </c>
      <c r="D9" s="2">
        <v>0</v>
      </c>
      <c r="E9" s="2">
        <v>0</v>
      </c>
      <c r="F9" s="2">
        <v>1</v>
      </c>
      <c r="G9" s="2">
        <v>0</v>
      </c>
      <c r="H9" s="2">
        <v>1</v>
      </c>
      <c r="I9" s="2" t="s">
        <v>102</v>
      </c>
      <c r="K9" t="s">
        <v>118</v>
      </c>
    </row>
    <row r="10" spans="1:11">
      <c r="A10" s="4" t="s">
        <v>87</v>
      </c>
      <c r="B10" s="2">
        <v>0</v>
      </c>
      <c r="C10" s="2">
        <v>0</v>
      </c>
      <c r="D10" s="2">
        <v>0</v>
      </c>
      <c r="E10" s="2">
        <v>1</v>
      </c>
      <c r="F10" s="2">
        <v>1</v>
      </c>
      <c r="G10" s="2">
        <v>0</v>
      </c>
      <c r="H10" s="2">
        <v>0</v>
      </c>
      <c r="I10" s="2" t="s">
        <v>102</v>
      </c>
      <c r="K10" t="s">
        <v>117</v>
      </c>
    </row>
    <row r="11" spans="1:11">
      <c r="A11" s="4" t="s">
        <v>88</v>
      </c>
      <c r="B11" s="2">
        <v>1</v>
      </c>
      <c r="C11" s="2">
        <v>0</v>
      </c>
      <c r="D11" s="2">
        <v>1</v>
      </c>
      <c r="E11" s="2">
        <v>0</v>
      </c>
      <c r="F11" s="2">
        <v>1</v>
      </c>
      <c r="G11" s="2">
        <v>0</v>
      </c>
      <c r="H11" s="2">
        <v>1</v>
      </c>
      <c r="I11" s="2" t="s">
        <v>103</v>
      </c>
      <c r="K11" t="s">
        <v>119</v>
      </c>
    </row>
    <row r="12" spans="1:11">
      <c r="A12" s="4" t="s">
        <v>91</v>
      </c>
      <c r="B12" s="2">
        <v>1</v>
      </c>
      <c r="C12" s="2">
        <v>1</v>
      </c>
      <c r="D12" s="2">
        <v>0</v>
      </c>
      <c r="E12" s="2">
        <v>0</v>
      </c>
      <c r="F12" s="2">
        <v>1</v>
      </c>
      <c r="G12" s="2">
        <v>0</v>
      </c>
      <c r="H12" s="2">
        <v>1</v>
      </c>
      <c r="I12" s="2" t="s">
        <v>102</v>
      </c>
      <c r="K12" t="s">
        <v>118</v>
      </c>
    </row>
    <row r="13" spans="1:11">
      <c r="A13" s="4" t="s">
        <v>88</v>
      </c>
      <c r="B13" s="2">
        <v>1</v>
      </c>
      <c r="C13" s="2">
        <v>0</v>
      </c>
      <c r="D13" s="2">
        <v>1</v>
      </c>
      <c r="E13" s="2">
        <v>0</v>
      </c>
      <c r="F13" s="2">
        <v>1</v>
      </c>
      <c r="G13" s="2">
        <v>0</v>
      </c>
      <c r="H13" s="2">
        <v>1</v>
      </c>
      <c r="I13" s="2" t="s">
        <v>103</v>
      </c>
      <c r="K13" t="s">
        <v>119</v>
      </c>
    </row>
    <row r="14" spans="1:11">
      <c r="A14" s="4" t="s">
        <v>88</v>
      </c>
      <c r="B14" s="2">
        <v>1</v>
      </c>
      <c r="C14" s="2">
        <v>0</v>
      </c>
      <c r="D14" s="2">
        <v>1</v>
      </c>
      <c r="E14" s="2">
        <v>0</v>
      </c>
      <c r="F14" s="2">
        <v>1</v>
      </c>
      <c r="G14" s="2">
        <v>0</v>
      </c>
      <c r="H14" s="2">
        <v>1</v>
      </c>
      <c r="I14" s="2" t="s">
        <v>103</v>
      </c>
      <c r="K14" t="s">
        <v>119</v>
      </c>
    </row>
    <row r="15" spans="1:11">
      <c r="A15" s="4" t="s">
        <v>89</v>
      </c>
      <c r="B15" s="2">
        <v>0</v>
      </c>
      <c r="C15" s="2">
        <v>0</v>
      </c>
      <c r="D15" s="2">
        <v>0</v>
      </c>
      <c r="E15" s="2">
        <v>1</v>
      </c>
      <c r="F15" s="2">
        <v>1</v>
      </c>
      <c r="G15" s="2">
        <v>0</v>
      </c>
      <c r="H15" s="2">
        <v>0</v>
      </c>
      <c r="I15" s="2" t="s">
        <v>102</v>
      </c>
      <c r="K15" t="s">
        <v>117</v>
      </c>
    </row>
    <row r="16" spans="1:11">
      <c r="A16" s="4" t="s">
        <v>87</v>
      </c>
      <c r="B16" s="2">
        <v>0</v>
      </c>
      <c r="C16" s="2">
        <v>0</v>
      </c>
      <c r="D16" s="2">
        <v>0</v>
      </c>
      <c r="E16" s="2">
        <v>1</v>
      </c>
      <c r="F16" s="2">
        <v>1</v>
      </c>
      <c r="G16" s="2">
        <v>0</v>
      </c>
      <c r="H16" s="2">
        <v>0</v>
      </c>
      <c r="I16" s="2" t="s">
        <v>102</v>
      </c>
      <c r="K16" t="s">
        <v>117</v>
      </c>
    </row>
    <row r="17" spans="1:11">
      <c r="A17" s="4" t="s">
        <v>88</v>
      </c>
      <c r="B17" s="2">
        <v>1</v>
      </c>
      <c r="C17" s="2">
        <v>0</v>
      </c>
      <c r="D17" s="2">
        <v>1</v>
      </c>
      <c r="E17" s="2">
        <v>0</v>
      </c>
      <c r="F17" s="2">
        <v>1</v>
      </c>
      <c r="G17" s="2">
        <v>0</v>
      </c>
      <c r="H17" s="2">
        <v>1</v>
      </c>
      <c r="I17" s="2" t="s">
        <v>103</v>
      </c>
      <c r="K17" t="s">
        <v>119</v>
      </c>
    </row>
    <row r="18" spans="1:11">
      <c r="A18" s="4" t="s">
        <v>73</v>
      </c>
      <c r="B18" s="2">
        <v>0</v>
      </c>
      <c r="C18" s="2">
        <v>0</v>
      </c>
      <c r="D18" s="2">
        <v>1</v>
      </c>
      <c r="E18" s="2">
        <v>0</v>
      </c>
      <c r="F18" s="2">
        <v>1</v>
      </c>
      <c r="G18" s="2">
        <v>0</v>
      </c>
      <c r="H18" s="2">
        <v>1</v>
      </c>
      <c r="I18" s="2" t="s">
        <v>103</v>
      </c>
      <c r="K18" t="s">
        <v>120</v>
      </c>
    </row>
    <row r="19" spans="1:11">
      <c r="A19" s="4" t="s">
        <v>73</v>
      </c>
      <c r="B19" s="2">
        <v>0</v>
      </c>
      <c r="C19" s="2">
        <v>0</v>
      </c>
      <c r="D19" s="2">
        <v>1</v>
      </c>
      <c r="E19" s="2">
        <v>0</v>
      </c>
      <c r="F19" s="2">
        <v>1</v>
      </c>
      <c r="G19" s="2">
        <v>0</v>
      </c>
      <c r="H19" s="2">
        <v>1</v>
      </c>
      <c r="I19" s="2" t="s">
        <v>103</v>
      </c>
      <c r="K19" t="s">
        <v>120</v>
      </c>
    </row>
    <row r="20" spans="1:11">
      <c r="A20" s="4" t="s">
        <v>73</v>
      </c>
      <c r="B20" s="2">
        <v>0</v>
      </c>
      <c r="C20" s="2">
        <v>0</v>
      </c>
      <c r="D20" s="2">
        <v>1</v>
      </c>
      <c r="E20" s="2">
        <v>0</v>
      </c>
      <c r="F20" s="2">
        <v>1</v>
      </c>
      <c r="G20" s="2">
        <v>0</v>
      </c>
      <c r="H20" s="2">
        <v>1</v>
      </c>
      <c r="I20" s="2" t="s">
        <v>103</v>
      </c>
      <c r="K20" t="s">
        <v>120</v>
      </c>
    </row>
    <row r="21" spans="1:11">
      <c r="A21" s="4" t="s">
        <v>73</v>
      </c>
      <c r="B21" s="2">
        <v>0</v>
      </c>
      <c r="C21" s="2">
        <v>0</v>
      </c>
      <c r="D21" s="2">
        <v>1</v>
      </c>
      <c r="E21" s="2">
        <v>0</v>
      </c>
      <c r="F21" s="2">
        <v>1</v>
      </c>
      <c r="G21" s="2">
        <v>0</v>
      </c>
      <c r="H21" s="2">
        <v>1</v>
      </c>
      <c r="I21" s="2" t="s">
        <v>103</v>
      </c>
      <c r="K21" t="s">
        <v>120</v>
      </c>
    </row>
    <row r="22" spans="1:11">
      <c r="A22" s="4" t="s">
        <v>73</v>
      </c>
      <c r="B22" s="2">
        <v>0</v>
      </c>
      <c r="C22" s="2">
        <v>0</v>
      </c>
      <c r="D22" s="2">
        <v>1</v>
      </c>
      <c r="E22" s="2">
        <v>0</v>
      </c>
      <c r="F22" s="2">
        <v>1</v>
      </c>
      <c r="G22" s="2">
        <v>0</v>
      </c>
      <c r="H22" s="2">
        <v>1</v>
      </c>
      <c r="I22" s="2" t="s">
        <v>103</v>
      </c>
      <c r="K22" t="s">
        <v>120</v>
      </c>
    </row>
    <row r="23" spans="1:11">
      <c r="A23" s="4" t="s">
        <v>73</v>
      </c>
      <c r="B23" s="2">
        <v>0</v>
      </c>
      <c r="C23" s="2">
        <v>0</v>
      </c>
      <c r="D23" s="2">
        <v>1</v>
      </c>
      <c r="E23" s="2">
        <v>0</v>
      </c>
      <c r="F23" s="2">
        <v>1</v>
      </c>
      <c r="G23" s="2">
        <v>0</v>
      </c>
      <c r="H23" s="2">
        <v>1</v>
      </c>
      <c r="I23" s="2" t="s">
        <v>103</v>
      </c>
      <c r="K23" t="s">
        <v>120</v>
      </c>
    </row>
    <row r="24" spans="1:11">
      <c r="A24" s="4" t="s">
        <v>89</v>
      </c>
      <c r="B24" s="2">
        <v>0</v>
      </c>
      <c r="C24" s="2">
        <v>0</v>
      </c>
      <c r="D24" s="2">
        <v>0</v>
      </c>
      <c r="E24" s="2">
        <v>1</v>
      </c>
      <c r="F24" s="2">
        <v>1</v>
      </c>
      <c r="G24" s="2">
        <v>0</v>
      </c>
      <c r="H24" s="2">
        <v>0</v>
      </c>
      <c r="I24" s="2" t="s">
        <v>102</v>
      </c>
      <c r="K24" t="s">
        <v>117</v>
      </c>
    </row>
    <row r="25" spans="1:11">
      <c r="A25" s="4" t="s">
        <v>96</v>
      </c>
      <c r="B25" s="2">
        <v>0</v>
      </c>
      <c r="C25" s="2">
        <v>0</v>
      </c>
      <c r="D25" s="2">
        <v>1</v>
      </c>
      <c r="E25" s="2">
        <v>0</v>
      </c>
      <c r="F25" s="2">
        <v>1</v>
      </c>
      <c r="G25" s="2">
        <v>0</v>
      </c>
      <c r="H25" s="2">
        <v>1</v>
      </c>
      <c r="I25" s="2" t="s">
        <v>103</v>
      </c>
      <c r="K25" t="s">
        <v>120</v>
      </c>
    </row>
    <row r="26" spans="1:11">
      <c r="A26" s="4" t="s">
        <v>87</v>
      </c>
      <c r="B26" s="2">
        <v>0</v>
      </c>
      <c r="C26" s="2">
        <v>0</v>
      </c>
      <c r="D26" s="2">
        <v>0</v>
      </c>
      <c r="E26" s="2">
        <v>1</v>
      </c>
      <c r="F26" s="2">
        <v>1</v>
      </c>
      <c r="G26" s="2">
        <v>0</v>
      </c>
      <c r="H26" s="2">
        <v>0</v>
      </c>
      <c r="I26" s="2" t="s">
        <v>102</v>
      </c>
      <c r="K26" t="s">
        <v>117</v>
      </c>
    </row>
    <row r="27" spans="1:11">
      <c r="A27" s="4" t="s">
        <v>96</v>
      </c>
      <c r="B27" s="2">
        <v>0</v>
      </c>
      <c r="C27" s="2">
        <v>0</v>
      </c>
      <c r="D27" s="2">
        <v>1</v>
      </c>
      <c r="E27" s="2">
        <v>0</v>
      </c>
      <c r="F27" s="2">
        <v>1</v>
      </c>
      <c r="G27" s="2">
        <v>0</v>
      </c>
      <c r="H27" s="2">
        <v>1</v>
      </c>
      <c r="I27" s="2" t="s">
        <v>103</v>
      </c>
      <c r="K27" t="s">
        <v>120</v>
      </c>
    </row>
    <row r="28" spans="1:11">
      <c r="A28" s="4" t="s">
        <v>96</v>
      </c>
      <c r="B28" s="2">
        <v>0</v>
      </c>
      <c r="C28" s="2">
        <v>0</v>
      </c>
      <c r="D28" s="2">
        <v>1</v>
      </c>
      <c r="E28" s="2">
        <v>0</v>
      </c>
      <c r="F28" s="2">
        <v>1</v>
      </c>
      <c r="G28" s="2">
        <v>0</v>
      </c>
      <c r="H28" s="2">
        <v>1</v>
      </c>
      <c r="I28" s="2" t="s">
        <v>103</v>
      </c>
      <c r="K28" t="s">
        <v>120</v>
      </c>
    </row>
    <row r="29" spans="1:11">
      <c r="A29" s="4" t="s">
        <v>91</v>
      </c>
      <c r="B29" s="2">
        <v>1</v>
      </c>
      <c r="C29" s="2">
        <v>1</v>
      </c>
      <c r="D29" s="2">
        <v>0</v>
      </c>
      <c r="E29" s="2">
        <v>0</v>
      </c>
      <c r="F29" s="2">
        <v>1</v>
      </c>
      <c r="G29" s="2">
        <v>0</v>
      </c>
      <c r="H29" s="2">
        <v>1</v>
      </c>
      <c r="I29" s="2" t="s">
        <v>102</v>
      </c>
      <c r="K29" t="s">
        <v>118</v>
      </c>
    </row>
    <row r="30" spans="1:11">
      <c r="A30" s="4" t="s">
        <v>96</v>
      </c>
      <c r="B30" s="2">
        <v>0</v>
      </c>
      <c r="C30" s="2">
        <v>0</v>
      </c>
      <c r="D30" s="2">
        <v>1</v>
      </c>
      <c r="E30" s="2">
        <v>0</v>
      </c>
      <c r="F30" s="2">
        <v>1</v>
      </c>
      <c r="G30" s="2">
        <v>0</v>
      </c>
      <c r="H30" s="2">
        <v>1</v>
      </c>
      <c r="I30" s="2" t="s">
        <v>103</v>
      </c>
      <c r="K30" t="s">
        <v>120</v>
      </c>
    </row>
    <row r="31" spans="1:11">
      <c r="A31" s="4" t="s">
        <v>96</v>
      </c>
      <c r="B31" s="2">
        <v>0</v>
      </c>
      <c r="C31" s="2">
        <v>0</v>
      </c>
      <c r="D31" s="2">
        <v>1</v>
      </c>
      <c r="E31" s="2">
        <v>0</v>
      </c>
      <c r="F31" s="2">
        <v>1</v>
      </c>
      <c r="G31" s="2">
        <v>0</v>
      </c>
      <c r="H31" s="2">
        <v>1</v>
      </c>
      <c r="I31" s="2" t="s">
        <v>103</v>
      </c>
      <c r="K31" t="s">
        <v>120</v>
      </c>
    </row>
    <row r="32" spans="1:11">
      <c r="A32" s="4" t="s">
        <v>74</v>
      </c>
      <c r="B32" s="2">
        <v>0</v>
      </c>
      <c r="C32" s="2">
        <v>1</v>
      </c>
      <c r="D32" s="2">
        <v>0</v>
      </c>
      <c r="E32" s="2">
        <v>1</v>
      </c>
      <c r="F32" s="2">
        <v>0</v>
      </c>
      <c r="G32" s="2">
        <v>0</v>
      </c>
      <c r="H32" s="2">
        <v>0</v>
      </c>
      <c r="I32" s="2" t="s">
        <v>103</v>
      </c>
      <c r="K32" t="s">
        <v>121</v>
      </c>
    </row>
    <row r="33" spans="1:11">
      <c r="A33" s="4" t="s">
        <v>74</v>
      </c>
      <c r="B33" s="2">
        <v>0</v>
      </c>
      <c r="C33" s="2">
        <v>1</v>
      </c>
      <c r="D33" s="2">
        <v>0</v>
      </c>
      <c r="E33" s="2">
        <v>1</v>
      </c>
      <c r="F33" s="2">
        <v>0</v>
      </c>
      <c r="G33" s="2">
        <v>0</v>
      </c>
      <c r="H33" s="2">
        <v>0</v>
      </c>
      <c r="I33" s="2" t="s">
        <v>103</v>
      </c>
      <c r="K33" t="s">
        <v>121</v>
      </c>
    </row>
    <row r="34" spans="1:11">
      <c r="A34" s="4" t="s">
        <v>74</v>
      </c>
      <c r="B34" s="2">
        <v>0</v>
      </c>
      <c r="C34" s="2">
        <v>1</v>
      </c>
      <c r="D34" s="2">
        <v>0</v>
      </c>
      <c r="E34" s="2">
        <v>1</v>
      </c>
      <c r="F34" s="2">
        <v>0</v>
      </c>
      <c r="G34" s="2">
        <v>0</v>
      </c>
      <c r="H34" s="2">
        <v>0</v>
      </c>
      <c r="I34" s="2" t="s">
        <v>103</v>
      </c>
      <c r="K34" t="s">
        <v>121</v>
      </c>
    </row>
    <row r="35" spans="1:11">
      <c r="A35" s="4" t="s">
        <v>89</v>
      </c>
      <c r="B35" s="2">
        <v>0</v>
      </c>
      <c r="C35" s="2">
        <v>0</v>
      </c>
      <c r="D35" s="2">
        <v>0</v>
      </c>
      <c r="E35" s="2">
        <v>1</v>
      </c>
      <c r="F35" s="2">
        <v>1</v>
      </c>
      <c r="G35" s="2">
        <v>0</v>
      </c>
      <c r="H35" s="2">
        <v>0</v>
      </c>
      <c r="I35" s="2" t="s">
        <v>102</v>
      </c>
      <c r="K35" t="s">
        <v>117</v>
      </c>
    </row>
    <row r="36" spans="1:11">
      <c r="A36" s="4" t="s">
        <v>75</v>
      </c>
      <c r="B36" s="2">
        <v>0</v>
      </c>
      <c r="C36" s="2">
        <v>1</v>
      </c>
      <c r="D36" s="2">
        <v>0</v>
      </c>
      <c r="E36" s="2">
        <v>1</v>
      </c>
      <c r="F36" s="2">
        <v>0</v>
      </c>
      <c r="G36" s="2">
        <v>0</v>
      </c>
      <c r="H36" s="2">
        <v>0</v>
      </c>
      <c r="I36" s="2" t="s">
        <v>103</v>
      </c>
      <c r="K36" t="s">
        <v>121</v>
      </c>
    </row>
    <row r="37" spans="1:11">
      <c r="A37" s="4" t="s">
        <v>93</v>
      </c>
      <c r="B37" s="2">
        <v>0</v>
      </c>
      <c r="C37" s="2">
        <v>1</v>
      </c>
      <c r="D37" s="2">
        <v>0</v>
      </c>
      <c r="E37" s="2">
        <v>1</v>
      </c>
      <c r="F37" s="2">
        <v>0</v>
      </c>
      <c r="G37" s="2">
        <v>0</v>
      </c>
      <c r="H37" s="2">
        <v>1</v>
      </c>
      <c r="I37" s="2" t="s">
        <v>102</v>
      </c>
      <c r="K37" t="s">
        <v>122</v>
      </c>
    </row>
    <row r="38" spans="1:11">
      <c r="A38" s="4" t="s">
        <v>93</v>
      </c>
      <c r="B38" s="2">
        <v>0</v>
      </c>
      <c r="C38" s="2">
        <v>1</v>
      </c>
      <c r="D38" s="2">
        <v>0</v>
      </c>
      <c r="E38" s="2">
        <v>1</v>
      </c>
      <c r="F38" s="2">
        <v>0</v>
      </c>
      <c r="G38" s="2">
        <v>0</v>
      </c>
      <c r="H38" s="2">
        <v>1</v>
      </c>
      <c r="I38" s="2" t="s">
        <v>102</v>
      </c>
      <c r="K38" t="s">
        <v>122</v>
      </c>
    </row>
    <row r="39" spans="1:11">
      <c r="A39" s="4" t="s">
        <v>87</v>
      </c>
      <c r="B39" s="2">
        <v>0</v>
      </c>
      <c r="C39" s="2">
        <v>1</v>
      </c>
      <c r="D39" s="2">
        <v>0</v>
      </c>
      <c r="E39" s="2">
        <v>0</v>
      </c>
      <c r="F39" s="2">
        <v>1</v>
      </c>
      <c r="G39" s="2">
        <v>0</v>
      </c>
      <c r="H39" s="2">
        <v>0</v>
      </c>
      <c r="I39" s="2" t="s">
        <v>102</v>
      </c>
      <c r="K39" t="s">
        <v>115</v>
      </c>
    </row>
    <row r="40" spans="1:11">
      <c r="A40" s="4" t="s">
        <v>75</v>
      </c>
      <c r="B40" s="2">
        <v>0</v>
      </c>
      <c r="C40" s="2">
        <v>1</v>
      </c>
      <c r="D40" s="2">
        <v>0</v>
      </c>
      <c r="E40" s="2">
        <v>1</v>
      </c>
      <c r="F40" s="2">
        <v>0</v>
      </c>
      <c r="G40" s="2">
        <v>0</v>
      </c>
      <c r="H40" s="2">
        <v>0</v>
      </c>
      <c r="I40" s="2" t="s">
        <v>103</v>
      </c>
      <c r="K40" t="s">
        <v>121</v>
      </c>
    </row>
    <row r="41" spans="1:11">
      <c r="A41" s="4" t="s">
        <v>97</v>
      </c>
      <c r="B41" s="2">
        <v>0</v>
      </c>
      <c r="C41" s="2">
        <v>1</v>
      </c>
      <c r="D41" s="2">
        <v>0</v>
      </c>
      <c r="E41" s="2">
        <v>0</v>
      </c>
      <c r="F41" s="2">
        <v>0</v>
      </c>
      <c r="G41" s="2">
        <v>1</v>
      </c>
      <c r="H41" s="2">
        <v>1</v>
      </c>
      <c r="I41" s="2" t="s">
        <v>102</v>
      </c>
      <c r="K41" t="s">
        <v>123</v>
      </c>
    </row>
    <row r="42" spans="1:11">
      <c r="A42" s="4" t="s">
        <v>75</v>
      </c>
      <c r="B42" s="2">
        <v>0</v>
      </c>
      <c r="C42" s="2">
        <v>1</v>
      </c>
      <c r="D42" s="2">
        <v>0</v>
      </c>
      <c r="E42" s="2">
        <v>1</v>
      </c>
      <c r="F42" s="2">
        <v>0</v>
      </c>
      <c r="G42" s="2">
        <v>0</v>
      </c>
      <c r="H42" s="2">
        <v>0</v>
      </c>
      <c r="I42" s="2" t="s">
        <v>103</v>
      </c>
      <c r="K42" t="s">
        <v>121</v>
      </c>
    </row>
    <row r="43" spans="1:11">
      <c r="A43" s="4" t="s">
        <v>75</v>
      </c>
      <c r="B43" s="2">
        <v>0</v>
      </c>
      <c r="C43" s="2">
        <v>1</v>
      </c>
      <c r="D43" s="2">
        <v>0</v>
      </c>
      <c r="E43" s="2">
        <v>1</v>
      </c>
      <c r="F43" s="2">
        <v>0</v>
      </c>
      <c r="G43" s="2">
        <v>0</v>
      </c>
      <c r="H43" s="2">
        <v>0</v>
      </c>
      <c r="I43" s="2" t="s">
        <v>103</v>
      </c>
      <c r="K43" t="s">
        <v>121</v>
      </c>
    </row>
    <row r="44" spans="1:11">
      <c r="A44" s="4" t="s">
        <v>89</v>
      </c>
      <c r="B44" s="2">
        <v>0</v>
      </c>
      <c r="C44" s="2">
        <v>0</v>
      </c>
      <c r="D44" s="2">
        <v>0</v>
      </c>
      <c r="E44" s="2">
        <v>1</v>
      </c>
      <c r="F44" s="2">
        <v>1</v>
      </c>
      <c r="G44" s="2">
        <v>0</v>
      </c>
      <c r="H44" s="2">
        <v>0</v>
      </c>
      <c r="I44" s="2" t="s">
        <v>102</v>
      </c>
      <c r="K44" t="s">
        <v>117</v>
      </c>
    </row>
    <row r="45" spans="1:11">
      <c r="A45" s="4" t="s">
        <v>75</v>
      </c>
      <c r="B45" s="2">
        <v>0</v>
      </c>
      <c r="C45" s="2">
        <v>1</v>
      </c>
      <c r="D45" s="2">
        <v>0</v>
      </c>
      <c r="E45" s="2">
        <v>1</v>
      </c>
      <c r="F45" s="2">
        <v>0</v>
      </c>
      <c r="G45" s="2">
        <v>0</v>
      </c>
      <c r="H45" s="2">
        <v>0</v>
      </c>
      <c r="I45" s="2" t="s">
        <v>103</v>
      </c>
      <c r="K45" t="s">
        <v>121</v>
      </c>
    </row>
    <row r="46" spans="1:11">
      <c r="A46" s="4" t="s">
        <v>93</v>
      </c>
      <c r="B46" s="2">
        <v>0</v>
      </c>
      <c r="C46" s="2">
        <v>1</v>
      </c>
      <c r="D46" s="2">
        <v>0</v>
      </c>
      <c r="E46" s="2">
        <v>1</v>
      </c>
      <c r="F46" s="2">
        <v>0</v>
      </c>
      <c r="G46" s="2">
        <v>0</v>
      </c>
      <c r="H46" s="2">
        <v>1</v>
      </c>
      <c r="I46" s="2" t="s">
        <v>102</v>
      </c>
      <c r="K46" t="s">
        <v>122</v>
      </c>
    </row>
    <row r="47" spans="1:11">
      <c r="A47" s="4" t="s">
        <v>87</v>
      </c>
      <c r="B47" s="2">
        <v>0</v>
      </c>
      <c r="C47" s="2">
        <v>1</v>
      </c>
      <c r="D47" s="2">
        <v>0</v>
      </c>
      <c r="E47" s="2">
        <v>0</v>
      </c>
      <c r="F47" s="2">
        <v>1</v>
      </c>
      <c r="G47" s="2">
        <v>0</v>
      </c>
      <c r="H47" s="2">
        <v>0</v>
      </c>
      <c r="I47" s="2" t="s">
        <v>102</v>
      </c>
      <c r="K47" t="s">
        <v>115</v>
      </c>
    </row>
    <row r="48" spans="1:11">
      <c r="A48" s="4" t="s">
        <v>75</v>
      </c>
      <c r="B48" s="2">
        <v>0</v>
      </c>
      <c r="C48" s="2">
        <v>1</v>
      </c>
      <c r="D48" s="2">
        <v>0</v>
      </c>
      <c r="E48" s="2">
        <v>1</v>
      </c>
      <c r="F48" s="2">
        <v>0</v>
      </c>
      <c r="G48" s="2">
        <v>0</v>
      </c>
      <c r="H48" s="2">
        <v>0</v>
      </c>
      <c r="I48" s="2" t="s">
        <v>103</v>
      </c>
      <c r="K48" t="s">
        <v>121</v>
      </c>
    </row>
    <row r="49" spans="1:11">
      <c r="A49" s="4" t="s">
        <v>75</v>
      </c>
      <c r="B49" s="2">
        <v>0</v>
      </c>
      <c r="C49" s="2">
        <v>1</v>
      </c>
      <c r="D49" s="2">
        <v>0</v>
      </c>
      <c r="E49" s="2">
        <v>1</v>
      </c>
      <c r="F49" s="2">
        <v>0</v>
      </c>
      <c r="G49" s="2">
        <v>0</v>
      </c>
      <c r="H49" s="2">
        <v>0</v>
      </c>
      <c r="I49" s="2" t="s">
        <v>103</v>
      </c>
      <c r="K49" t="s">
        <v>121</v>
      </c>
    </row>
    <row r="50" spans="1:11">
      <c r="A50" s="4" t="s">
        <v>93</v>
      </c>
      <c r="B50" s="2">
        <v>0</v>
      </c>
      <c r="C50" s="2">
        <v>1</v>
      </c>
      <c r="D50" s="2">
        <v>0</v>
      </c>
      <c r="E50" s="2">
        <v>1</v>
      </c>
      <c r="F50" s="2">
        <v>0</v>
      </c>
      <c r="G50" s="2">
        <v>0</v>
      </c>
      <c r="H50" s="2">
        <v>1</v>
      </c>
      <c r="I50" s="2" t="s">
        <v>102</v>
      </c>
      <c r="K50" t="s">
        <v>122</v>
      </c>
    </row>
    <row r="51" spans="1:11">
      <c r="A51" s="4" t="s">
        <v>75</v>
      </c>
      <c r="B51" s="2">
        <v>0</v>
      </c>
      <c r="C51" s="2">
        <v>1</v>
      </c>
      <c r="D51" s="2">
        <v>0</v>
      </c>
      <c r="E51" s="2">
        <v>1</v>
      </c>
      <c r="F51" s="2">
        <v>0</v>
      </c>
      <c r="G51" s="2">
        <v>0</v>
      </c>
      <c r="H51" s="2">
        <v>0</v>
      </c>
      <c r="I51" s="2" t="s">
        <v>103</v>
      </c>
      <c r="K51" t="s">
        <v>121</v>
      </c>
    </row>
    <row r="52" spans="1:11">
      <c r="A52" s="4" t="s">
        <v>75</v>
      </c>
      <c r="B52" s="2">
        <v>0</v>
      </c>
      <c r="C52" s="2">
        <v>1</v>
      </c>
      <c r="D52" s="2">
        <v>0</v>
      </c>
      <c r="E52" s="2">
        <v>1</v>
      </c>
      <c r="F52" s="2">
        <v>0</v>
      </c>
      <c r="G52" s="2">
        <v>0</v>
      </c>
      <c r="H52" s="2">
        <v>0</v>
      </c>
      <c r="I52" s="2" t="s">
        <v>103</v>
      </c>
      <c r="K52" t="s">
        <v>121</v>
      </c>
    </row>
    <row r="53" spans="1:11">
      <c r="A53" s="4" t="s">
        <v>75</v>
      </c>
      <c r="B53" s="2">
        <v>0</v>
      </c>
      <c r="C53" s="2">
        <v>1</v>
      </c>
      <c r="D53" s="2">
        <v>0</v>
      </c>
      <c r="E53" s="2">
        <v>1</v>
      </c>
      <c r="F53" s="2">
        <v>0</v>
      </c>
      <c r="G53" s="2">
        <v>0</v>
      </c>
      <c r="H53" s="2">
        <v>0</v>
      </c>
      <c r="I53" s="2" t="s">
        <v>103</v>
      </c>
      <c r="K53" t="s">
        <v>121</v>
      </c>
    </row>
    <row r="54" spans="1:11">
      <c r="A54" s="4" t="s">
        <v>89</v>
      </c>
      <c r="B54" s="2">
        <v>0</v>
      </c>
      <c r="C54" s="2">
        <v>0</v>
      </c>
      <c r="D54" s="2">
        <v>0</v>
      </c>
      <c r="E54" s="2">
        <v>1</v>
      </c>
      <c r="F54" s="2">
        <v>1</v>
      </c>
      <c r="G54" s="2">
        <v>0</v>
      </c>
      <c r="H54" s="2">
        <v>0</v>
      </c>
      <c r="I54" s="2" t="s">
        <v>102</v>
      </c>
      <c r="K54" t="s">
        <v>117</v>
      </c>
    </row>
    <row r="55" spans="1:11">
      <c r="A55" s="4" t="s">
        <v>81</v>
      </c>
      <c r="B55" s="2">
        <v>1</v>
      </c>
      <c r="C55" s="2">
        <v>1</v>
      </c>
      <c r="D55" s="2">
        <v>1</v>
      </c>
      <c r="E55" s="2">
        <v>0</v>
      </c>
      <c r="F55" s="2">
        <v>0</v>
      </c>
      <c r="G55" s="2">
        <v>1</v>
      </c>
      <c r="H55" s="2">
        <v>0</v>
      </c>
      <c r="I55" s="2" t="s">
        <v>103</v>
      </c>
      <c r="K55" t="s">
        <v>124</v>
      </c>
    </row>
    <row r="56" spans="1:11">
      <c r="A56" s="4" t="s">
        <v>81</v>
      </c>
      <c r="B56" s="2">
        <v>1</v>
      </c>
      <c r="C56" s="2">
        <v>1</v>
      </c>
      <c r="D56" s="2">
        <v>1</v>
      </c>
      <c r="E56" s="2">
        <v>0</v>
      </c>
      <c r="F56" s="2">
        <v>0</v>
      </c>
      <c r="G56" s="2">
        <v>1</v>
      </c>
      <c r="H56" s="2">
        <v>0</v>
      </c>
      <c r="I56" s="2" t="s">
        <v>103</v>
      </c>
      <c r="K56" t="s">
        <v>124</v>
      </c>
    </row>
    <row r="57" spans="1:11">
      <c r="A57" s="4" t="s">
        <v>76</v>
      </c>
      <c r="B57" s="2">
        <v>0</v>
      </c>
      <c r="C57" s="2">
        <v>0</v>
      </c>
      <c r="D57" s="2">
        <v>1</v>
      </c>
      <c r="E57" s="2">
        <v>1</v>
      </c>
      <c r="F57" s="2">
        <v>0</v>
      </c>
      <c r="G57" s="2">
        <v>1</v>
      </c>
      <c r="H57" s="2">
        <v>0</v>
      </c>
      <c r="I57" s="2" t="s">
        <v>103</v>
      </c>
      <c r="K57" t="s">
        <v>125</v>
      </c>
    </row>
    <row r="58" spans="1:11">
      <c r="A58" s="4" t="s">
        <v>78</v>
      </c>
      <c r="B58" s="2">
        <v>0</v>
      </c>
      <c r="C58" s="2">
        <v>1</v>
      </c>
      <c r="D58" s="2">
        <v>0</v>
      </c>
      <c r="E58" s="2">
        <v>1</v>
      </c>
      <c r="F58" s="2">
        <v>0</v>
      </c>
      <c r="G58" s="2">
        <v>1</v>
      </c>
      <c r="H58" s="2">
        <v>0</v>
      </c>
      <c r="I58" s="2" t="s">
        <v>103</v>
      </c>
      <c r="K58" t="s">
        <v>126</v>
      </c>
    </row>
    <row r="59" spans="1:11">
      <c r="A59" s="4" t="s">
        <v>87</v>
      </c>
      <c r="B59" s="2">
        <v>0</v>
      </c>
      <c r="C59" s="2">
        <v>0</v>
      </c>
      <c r="D59" s="2">
        <v>0</v>
      </c>
      <c r="E59" s="2">
        <v>0</v>
      </c>
      <c r="F59" s="2">
        <v>1</v>
      </c>
      <c r="G59" s="2">
        <v>0</v>
      </c>
      <c r="H59" s="2">
        <v>0</v>
      </c>
      <c r="I59" s="2" t="s">
        <v>102</v>
      </c>
      <c r="K59" t="s">
        <v>127</v>
      </c>
    </row>
    <row r="60" spans="1:11">
      <c r="A60" s="4" t="s">
        <v>99</v>
      </c>
      <c r="B60" s="2">
        <v>1</v>
      </c>
      <c r="C60" s="2">
        <v>1</v>
      </c>
      <c r="D60" s="2">
        <v>1</v>
      </c>
      <c r="E60" s="2">
        <v>0</v>
      </c>
      <c r="F60" s="2">
        <v>1</v>
      </c>
      <c r="G60" s="2">
        <v>1</v>
      </c>
      <c r="H60" s="2">
        <v>1</v>
      </c>
      <c r="I60" s="2" t="s">
        <v>102</v>
      </c>
      <c r="K60" t="s">
        <v>128</v>
      </c>
    </row>
    <row r="61" spans="1:11">
      <c r="A61" s="4" t="s">
        <v>78</v>
      </c>
      <c r="B61" s="2">
        <v>0</v>
      </c>
      <c r="C61" s="2">
        <v>1</v>
      </c>
      <c r="D61" s="2">
        <v>0</v>
      </c>
      <c r="E61" s="2">
        <v>1</v>
      </c>
      <c r="F61" s="2">
        <v>0</v>
      </c>
      <c r="G61" s="2">
        <v>1</v>
      </c>
      <c r="H61" s="2">
        <v>0</v>
      </c>
      <c r="I61" s="2" t="s">
        <v>103</v>
      </c>
      <c r="K61" t="s">
        <v>126</v>
      </c>
    </row>
    <row r="62" spans="1:11">
      <c r="A62" s="4" t="s">
        <v>78</v>
      </c>
      <c r="B62" s="2">
        <v>0</v>
      </c>
      <c r="C62" s="2">
        <v>1</v>
      </c>
      <c r="D62" s="2">
        <v>0</v>
      </c>
      <c r="E62" s="2">
        <v>1</v>
      </c>
      <c r="F62" s="2">
        <v>0</v>
      </c>
      <c r="G62" s="2">
        <v>1</v>
      </c>
      <c r="H62" s="2">
        <v>0</v>
      </c>
      <c r="I62" s="2" t="s">
        <v>103</v>
      </c>
      <c r="K62" t="s">
        <v>126</v>
      </c>
    </row>
    <row r="63" spans="1:11">
      <c r="A63" s="4" t="s">
        <v>78</v>
      </c>
      <c r="B63" s="2">
        <v>0</v>
      </c>
      <c r="C63" s="2">
        <v>1</v>
      </c>
      <c r="D63" s="2">
        <v>0</v>
      </c>
      <c r="E63" s="2">
        <v>1</v>
      </c>
      <c r="F63" s="2">
        <v>0</v>
      </c>
      <c r="G63" s="2">
        <v>1</v>
      </c>
      <c r="H63" s="2">
        <v>0</v>
      </c>
      <c r="I63" s="2" t="s">
        <v>103</v>
      </c>
      <c r="K63" t="s">
        <v>126</v>
      </c>
    </row>
    <row r="64" spans="1:11">
      <c r="A64" s="4" t="s">
        <v>87</v>
      </c>
      <c r="B64" s="2">
        <v>0</v>
      </c>
      <c r="C64" s="2">
        <v>1</v>
      </c>
      <c r="D64" s="2">
        <v>0</v>
      </c>
      <c r="E64" s="2">
        <v>0</v>
      </c>
      <c r="F64" s="2">
        <v>1</v>
      </c>
      <c r="G64" s="2">
        <v>0</v>
      </c>
      <c r="H64" s="2">
        <v>0</v>
      </c>
      <c r="I64" s="2" t="s">
        <v>102</v>
      </c>
      <c r="K64" t="s">
        <v>115</v>
      </c>
    </row>
    <row r="65" spans="1:11">
      <c r="A65" s="4" t="s">
        <v>78</v>
      </c>
      <c r="B65" s="2">
        <v>0</v>
      </c>
      <c r="C65" s="2">
        <v>1</v>
      </c>
      <c r="D65" s="2">
        <v>0</v>
      </c>
      <c r="E65" s="2">
        <v>1</v>
      </c>
      <c r="F65" s="2">
        <v>0</v>
      </c>
      <c r="G65" s="2">
        <v>1</v>
      </c>
      <c r="H65" s="2">
        <v>0</v>
      </c>
      <c r="I65" s="2" t="s">
        <v>103</v>
      </c>
      <c r="K65" t="s">
        <v>126</v>
      </c>
    </row>
    <row r="66" spans="1:11">
      <c r="A66" s="4" t="s">
        <v>140</v>
      </c>
      <c r="B66" s="2">
        <v>1</v>
      </c>
      <c r="C66" s="2">
        <v>1</v>
      </c>
      <c r="D66" s="2">
        <v>1</v>
      </c>
      <c r="E66" s="2">
        <v>0</v>
      </c>
      <c r="F66" s="2">
        <v>1</v>
      </c>
      <c r="G66" s="2">
        <v>1</v>
      </c>
      <c r="H66" s="2">
        <v>1</v>
      </c>
      <c r="I66" s="2" t="s">
        <v>103</v>
      </c>
      <c r="K66" t="s">
        <v>129</v>
      </c>
    </row>
    <row r="67" spans="1:11">
      <c r="A67" s="4" t="s">
        <v>93</v>
      </c>
      <c r="B67" s="2">
        <v>0</v>
      </c>
      <c r="C67" s="2">
        <v>1</v>
      </c>
      <c r="D67" s="2">
        <v>0</v>
      </c>
      <c r="E67" s="2">
        <v>1</v>
      </c>
      <c r="F67" s="2">
        <v>0</v>
      </c>
      <c r="G67" s="2">
        <v>0</v>
      </c>
      <c r="H67" s="2">
        <v>1</v>
      </c>
      <c r="I67" s="2" t="s">
        <v>102</v>
      </c>
      <c r="K67" t="s">
        <v>122</v>
      </c>
    </row>
    <row r="68" spans="1:11">
      <c r="A68" s="4" t="s">
        <v>100</v>
      </c>
      <c r="B68" s="2">
        <v>1</v>
      </c>
      <c r="C68" s="2">
        <v>1</v>
      </c>
      <c r="D68" s="2">
        <v>0</v>
      </c>
      <c r="E68" s="2">
        <v>1</v>
      </c>
      <c r="F68" s="2">
        <v>0</v>
      </c>
      <c r="G68" s="2">
        <v>1</v>
      </c>
      <c r="H68" s="2">
        <v>0</v>
      </c>
      <c r="I68" s="2" t="s">
        <v>103</v>
      </c>
      <c r="K68" t="s">
        <v>130</v>
      </c>
    </row>
    <row r="69" spans="1:11">
      <c r="A69" s="4" t="s">
        <v>93</v>
      </c>
      <c r="B69" s="2">
        <v>0</v>
      </c>
      <c r="C69" s="2">
        <v>1</v>
      </c>
      <c r="D69" s="2">
        <v>0</v>
      </c>
      <c r="E69" s="2">
        <v>1</v>
      </c>
      <c r="F69" s="2">
        <v>0</v>
      </c>
      <c r="G69" s="2">
        <v>0</v>
      </c>
      <c r="H69" s="2">
        <v>1</v>
      </c>
      <c r="I69" s="2" t="s">
        <v>102</v>
      </c>
      <c r="K69" t="s">
        <v>122</v>
      </c>
    </row>
    <row r="70" spans="1:11">
      <c r="A70" s="4" t="s">
        <v>79</v>
      </c>
      <c r="B70" s="2">
        <v>0</v>
      </c>
      <c r="C70" s="2">
        <v>0</v>
      </c>
      <c r="D70" s="2">
        <v>1</v>
      </c>
      <c r="E70" s="2">
        <v>0</v>
      </c>
      <c r="F70" s="2">
        <v>0</v>
      </c>
      <c r="G70" s="2">
        <v>0</v>
      </c>
      <c r="H70" s="2">
        <v>0</v>
      </c>
      <c r="I70" s="2" t="s">
        <v>103</v>
      </c>
      <c r="K70" t="s">
        <v>131</v>
      </c>
    </row>
    <row r="71" spans="1:11">
      <c r="A71" s="4" t="s">
        <v>89</v>
      </c>
      <c r="B71" s="2">
        <v>0</v>
      </c>
      <c r="C71" s="2">
        <v>0</v>
      </c>
      <c r="D71" s="2">
        <v>0</v>
      </c>
      <c r="E71" s="2">
        <v>1</v>
      </c>
      <c r="F71" s="2">
        <v>1</v>
      </c>
      <c r="G71" s="2">
        <v>0</v>
      </c>
      <c r="H71" s="2">
        <v>0</v>
      </c>
      <c r="I71" s="23" t="s">
        <v>102</v>
      </c>
      <c r="K71" t="s">
        <v>117</v>
      </c>
    </row>
    <row r="72" spans="1:11">
      <c r="A72" s="4" t="s">
        <v>93</v>
      </c>
      <c r="B72" s="2">
        <v>0</v>
      </c>
      <c r="C72" s="2">
        <v>1</v>
      </c>
      <c r="D72" s="2">
        <v>0</v>
      </c>
      <c r="E72" s="2">
        <v>1</v>
      </c>
      <c r="F72" s="2">
        <v>0</v>
      </c>
      <c r="G72" s="2">
        <v>0</v>
      </c>
      <c r="H72" s="2">
        <v>1</v>
      </c>
      <c r="I72" s="2" t="s">
        <v>102</v>
      </c>
      <c r="K72" t="s">
        <v>122</v>
      </c>
    </row>
    <row r="73" spans="1:11">
      <c r="A73" s="4" t="s">
        <v>79</v>
      </c>
      <c r="B73" s="2">
        <v>0</v>
      </c>
      <c r="C73" s="2">
        <v>0</v>
      </c>
      <c r="D73" s="2">
        <v>1</v>
      </c>
      <c r="E73" s="2">
        <v>0</v>
      </c>
      <c r="F73" s="2">
        <v>0</v>
      </c>
      <c r="G73" s="2">
        <v>0</v>
      </c>
      <c r="H73" s="2">
        <v>0</v>
      </c>
      <c r="I73" s="2" t="s">
        <v>103</v>
      </c>
      <c r="K73" t="s">
        <v>131</v>
      </c>
    </row>
    <row r="74" spans="1:11">
      <c r="A74" s="4" t="s">
        <v>82</v>
      </c>
      <c r="B74" s="2">
        <v>0</v>
      </c>
      <c r="C74" s="2">
        <v>1</v>
      </c>
      <c r="D74" s="2">
        <v>0</v>
      </c>
      <c r="E74" s="2">
        <v>1</v>
      </c>
      <c r="F74" s="2">
        <v>0</v>
      </c>
      <c r="G74" s="2">
        <v>0</v>
      </c>
      <c r="H74" s="2">
        <v>0</v>
      </c>
      <c r="I74" s="2" t="s">
        <v>103</v>
      </c>
      <c r="K74" t="s">
        <v>121</v>
      </c>
    </row>
    <row r="75" spans="1:11">
      <c r="A75" s="4" t="s">
        <v>82</v>
      </c>
      <c r="B75" s="2">
        <v>0</v>
      </c>
      <c r="C75" s="2">
        <v>1</v>
      </c>
      <c r="D75" s="2">
        <v>0</v>
      </c>
      <c r="E75" s="2">
        <v>1</v>
      </c>
      <c r="F75" s="2">
        <v>0</v>
      </c>
      <c r="G75" s="2">
        <v>0</v>
      </c>
      <c r="H75" s="2">
        <v>0</v>
      </c>
      <c r="I75" s="2" t="s">
        <v>103</v>
      </c>
      <c r="K75" t="s">
        <v>121</v>
      </c>
    </row>
    <row r="76" spans="1:11">
      <c r="A76" s="4" t="s">
        <v>98</v>
      </c>
      <c r="B76" s="2">
        <v>0</v>
      </c>
      <c r="C76" s="2">
        <v>1</v>
      </c>
      <c r="D76" s="2">
        <v>1</v>
      </c>
      <c r="E76" s="2">
        <v>0</v>
      </c>
      <c r="F76" s="2">
        <v>1</v>
      </c>
      <c r="G76" s="2">
        <v>0</v>
      </c>
      <c r="H76" s="2">
        <v>1</v>
      </c>
      <c r="I76" s="2" t="s">
        <v>102</v>
      </c>
      <c r="K76" t="s">
        <v>132</v>
      </c>
    </row>
    <row r="77" spans="1:11">
      <c r="A77" s="4" t="s">
        <v>89</v>
      </c>
      <c r="B77" s="2">
        <v>0</v>
      </c>
      <c r="C77" s="2">
        <v>0</v>
      </c>
      <c r="D77" s="2">
        <v>0</v>
      </c>
      <c r="E77" s="2">
        <v>1</v>
      </c>
      <c r="F77" s="2">
        <v>1</v>
      </c>
      <c r="G77" s="2">
        <v>0</v>
      </c>
      <c r="H77" s="2">
        <v>0</v>
      </c>
      <c r="I77" s="2" t="s">
        <v>102</v>
      </c>
      <c r="K77" t="s">
        <v>117</v>
      </c>
    </row>
    <row r="78" spans="1:11">
      <c r="A78" s="4" t="s">
        <v>87</v>
      </c>
      <c r="B78" s="2">
        <v>0</v>
      </c>
      <c r="C78" s="2">
        <v>1</v>
      </c>
      <c r="D78" s="2">
        <v>0</v>
      </c>
      <c r="E78" s="2">
        <v>0</v>
      </c>
      <c r="F78" s="2">
        <v>1</v>
      </c>
      <c r="G78" s="2">
        <v>0</v>
      </c>
      <c r="H78" s="2">
        <v>0</v>
      </c>
      <c r="I78" s="2" t="s">
        <v>102</v>
      </c>
      <c r="K78" t="s">
        <v>115</v>
      </c>
    </row>
    <row r="79" spans="1:11">
      <c r="A79" s="4" t="s">
        <v>82</v>
      </c>
      <c r="B79" s="2">
        <v>0</v>
      </c>
      <c r="C79" s="2">
        <v>1</v>
      </c>
      <c r="D79" s="2">
        <v>0</v>
      </c>
      <c r="E79" s="2">
        <v>1</v>
      </c>
      <c r="F79" s="2">
        <v>0</v>
      </c>
      <c r="G79" s="2">
        <v>0</v>
      </c>
      <c r="H79" s="2">
        <v>0</v>
      </c>
      <c r="I79" s="2" t="s">
        <v>103</v>
      </c>
      <c r="K79" t="s">
        <v>121</v>
      </c>
    </row>
    <row r="80" spans="1:11">
      <c r="A80" s="4" t="s">
        <v>82</v>
      </c>
      <c r="B80" s="2">
        <v>0</v>
      </c>
      <c r="C80" s="2">
        <v>1</v>
      </c>
      <c r="D80" s="2">
        <v>0</v>
      </c>
      <c r="E80" s="2">
        <v>1</v>
      </c>
      <c r="F80" s="2">
        <v>0</v>
      </c>
      <c r="G80" s="2">
        <v>0</v>
      </c>
      <c r="H80" s="2">
        <v>0</v>
      </c>
      <c r="I80" s="2" t="s">
        <v>103</v>
      </c>
      <c r="K80" t="s">
        <v>121</v>
      </c>
    </row>
    <row r="81" spans="1:11">
      <c r="A81" s="4" t="s">
        <v>141</v>
      </c>
      <c r="B81" s="2">
        <v>1</v>
      </c>
      <c r="C81" s="2">
        <v>1</v>
      </c>
      <c r="D81" s="2">
        <v>1</v>
      </c>
      <c r="E81" s="2">
        <v>0</v>
      </c>
      <c r="F81" s="2">
        <v>1</v>
      </c>
      <c r="G81" s="2">
        <v>1</v>
      </c>
      <c r="H81" s="2">
        <v>1</v>
      </c>
      <c r="I81" s="2" t="s">
        <v>102</v>
      </c>
      <c r="K81" t="s">
        <v>128</v>
      </c>
    </row>
    <row r="82" spans="1:11">
      <c r="A82" s="4" t="s">
        <v>141</v>
      </c>
      <c r="B82" s="2">
        <v>1</v>
      </c>
      <c r="C82" s="2">
        <v>1</v>
      </c>
      <c r="D82" s="2">
        <v>1</v>
      </c>
      <c r="E82" s="2">
        <v>0</v>
      </c>
      <c r="F82" s="2">
        <v>1</v>
      </c>
      <c r="G82" s="2">
        <v>1</v>
      </c>
      <c r="H82" s="2">
        <v>1</v>
      </c>
      <c r="I82" s="2" t="s">
        <v>102</v>
      </c>
      <c r="K82" t="s">
        <v>128</v>
      </c>
    </row>
    <row r="83" spans="1:11">
      <c r="A83" s="4" t="s">
        <v>83</v>
      </c>
      <c r="B83" s="2">
        <v>0</v>
      </c>
      <c r="C83" s="2">
        <v>1</v>
      </c>
      <c r="D83" s="2">
        <v>1</v>
      </c>
      <c r="E83" s="2">
        <v>0</v>
      </c>
      <c r="F83" s="2">
        <v>1</v>
      </c>
      <c r="G83" s="2">
        <v>1</v>
      </c>
      <c r="H83" s="2">
        <v>0</v>
      </c>
      <c r="I83" s="2" t="s">
        <v>103</v>
      </c>
      <c r="K83" t="s">
        <v>133</v>
      </c>
    </row>
    <row r="84" spans="1:11">
      <c r="A84" s="4" t="s">
        <v>87</v>
      </c>
      <c r="B84" s="2">
        <v>0</v>
      </c>
      <c r="C84" s="2">
        <v>1</v>
      </c>
      <c r="D84" s="2">
        <v>0</v>
      </c>
      <c r="E84" s="2">
        <v>0</v>
      </c>
      <c r="F84" s="2">
        <v>1</v>
      </c>
      <c r="G84" s="2">
        <v>0</v>
      </c>
      <c r="H84" s="2">
        <v>0</v>
      </c>
      <c r="I84" s="23" t="s">
        <v>102</v>
      </c>
      <c r="K84" t="s">
        <v>115</v>
      </c>
    </row>
    <row r="85" spans="1:11">
      <c r="A85" s="4" t="s">
        <v>87</v>
      </c>
      <c r="B85" s="2">
        <v>0</v>
      </c>
      <c r="C85" s="2">
        <v>1</v>
      </c>
      <c r="D85" s="2">
        <v>0</v>
      </c>
      <c r="E85" s="2">
        <v>0</v>
      </c>
      <c r="F85" s="2">
        <v>1</v>
      </c>
      <c r="G85" s="2">
        <v>0</v>
      </c>
      <c r="H85" s="2">
        <v>0</v>
      </c>
      <c r="I85" s="2" t="s">
        <v>102</v>
      </c>
      <c r="K85" t="s">
        <v>115</v>
      </c>
    </row>
    <row r="86" spans="1:11">
      <c r="A86" s="4" t="s">
        <v>89</v>
      </c>
      <c r="B86" s="2">
        <v>0</v>
      </c>
      <c r="C86" s="2">
        <v>0</v>
      </c>
      <c r="D86" s="2">
        <v>0</v>
      </c>
      <c r="E86" s="2">
        <v>1</v>
      </c>
      <c r="F86" s="2">
        <v>1</v>
      </c>
      <c r="G86" s="2">
        <v>0</v>
      </c>
      <c r="H86" s="2">
        <v>0</v>
      </c>
      <c r="I86" s="2" t="s">
        <v>102</v>
      </c>
      <c r="K86" t="s">
        <v>117</v>
      </c>
    </row>
    <row r="87" spans="1:11">
      <c r="A87" s="4" t="s">
        <v>83</v>
      </c>
      <c r="B87" s="2">
        <v>0</v>
      </c>
      <c r="C87" s="2">
        <v>1</v>
      </c>
      <c r="D87" s="2">
        <v>1</v>
      </c>
      <c r="E87" s="2">
        <v>0</v>
      </c>
      <c r="F87" s="2">
        <v>1</v>
      </c>
      <c r="G87" s="2">
        <v>1</v>
      </c>
      <c r="H87" s="2">
        <v>0</v>
      </c>
      <c r="I87" s="2" t="s">
        <v>103</v>
      </c>
      <c r="K87" t="s">
        <v>133</v>
      </c>
    </row>
    <row r="88" spans="1:11">
      <c r="A88" s="4" t="s">
        <v>92</v>
      </c>
      <c r="B88" s="2">
        <v>0</v>
      </c>
      <c r="C88" s="2">
        <v>1</v>
      </c>
      <c r="D88" s="2">
        <v>0</v>
      </c>
      <c r="E88" s="2">
        <v>0</v>
      </c>
      <c r="F88" s="2">
        <v>1</v>
      </c>
      <c r="G88" s="2">
        <v>0</v>
      </c>
      <c r="H88" s="2">
        <v>1</v>
      </c>
      <c r="I88" s="2" t="s">
        <v>102</v>
      </c>
      <c r="K88" t="s">
        <v>134</v>
      </c>
    </row>
    <row r="89" spans="1:11">
      <c r="A89" s="4" t="s">
        <v>93</v>
      </c>
      <c r="B89" s="2">
        <v>0</v>
      </c>
      <c r="C89" s="2">
        <v>1</v>
      </c>
      <c r="D89" s="2">
        <v>0</v>
      </c>
      <c r="E89" s="2">
        <v>1</v>
      </c>
      <c r="F89" s="2">
        <v>0</v>
      </c>
      <c r="G89" s="2">
        <v>0</v>
      </c>
      <c r="H89" s="2">
        <v>1</v>
      </c>
      <c r="I89" s="2" t="s">
        <v>102</v>
      </c>
      <c r="K89" t="s">
        <v>122</v>
      </c>
    </row>
    <row r="90" spans="1:11">
      <c r="A90" s="4" t="s">
        <v>83</v>
      </c>
      <c r="B90" s="2">
        <v>0</v>
      </c>
      <c r="C90" s="2">
        <v>1</v>
      </c>
      <c r="D90" s="2">
        <v>1</v>
      </c>
      <c r="E90" s="2">
        <v>0</v>
      </c>
      <c r="F90" s="2">
        <v>1</v>
      </c>
      <c r="G90" s="2">
        <v>1</v>
      </c>
      <c r="H90" s="2">
        <v>0</v>
      </c>
      <c r="I90" s="2" t="s">
        <v>103</v>
      </c>
      <c r="K90" t="s">
        <v>133</v>
      </c>
    </row>
    <row r="91" spans="1:11">
      <c r="A91" s="4" t="s">
        <v>83</v>
      </c>
      <c r="B91" s="2">
        <v>0</v>
      </c>
      <c r="C91" s="2">
        <v>1</v>
      </c>
      <c r="D91" s="2">
        <v>1</v>
      </c>
      <c r="E91" s="2">
        <v>0</v>
      </c>
      <c r="F91" s="2">
        <v>1</v>
      </c>
      <c r="G91" s="2">
        <v>1</v>
      </c>
      <c r="H91" s="2">
        <v>0</v>
      </c>
      <c r="I91" s="2" t="s">
        <v>103</v>
      </c>
      <c r="K91" t="s">
        <v>133</v>
      </c>
    </row>
    <row r="92" spans="1:11">
      <c r="A92" s="4" t="s">
        <v>90</v>
      </c>
      <c r="B92" s="2">
        <v>1</v>
      </c>
      <c r="C92" s="2">
        <v>1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 t="s">
        <v>103</v>
      </c>
      <c r="K92" t="s">
        <v>135</v>
      </c>
    </row>
    <row r="93" spans="1:11">
      <c r="A93" s="4" t="s">
        <v>84</v>
      </c>
      <c r="B93" s="2">
        <v>0</v>
      </c>
      <c r="C93" s="2">
        <v>1</v>
      </c>
      <c r="D93" s="2">
        <v>0</v>
      </c>
      <c r="E93" s="2">
        <v>1</v>
      </c>
      <c r="F93" s="2">
        <v>0</v>
      </c>
      <c r="G93" s="2">
        <v>0</v>
      </c>
      <c r="H93" s="2">
        <v>0</v>
      </c>
      <c r="I93" s="2" t="s">
        <v>103</v>
      </c>
      <c r="K93" t="s">
        <v>121</v>
      </c>
    </row>
    <row r="94" spans="1:11">
      <c r="A94" s="4" t="s">
        <v>86</v>
      </c>
      <c r="B94" s="2">
        <v>0</v>
      </c>
      <c r="C94" s="2">
        <v>1</v>
      </c>
      <c r="D94" s="2">
        <v>0</v>
      </c>
      <c r="E94" s="2">
        <v>0</v>
      </c>
      <c r="F94" s="2">
        <v>1</v>
      </c>
      <c r="G94" s="2">
        <v>0</v>
      </c>
      <c r="H94" s="2">
        <v>0</v>
      </c>
      <c r="I94" s="2" t="s">
        <v>103</v>
      </c>
      <c r="K94" t="s">
        <v>136</v>
      </c>
    </row>
    <row r="95" spans="1:11">
      <c r="A95" s="4" t="s">
        <v>89</v>
      </c>
      <c r="B95" s="2">
        <v>0</v>
      </c>
      <c r="C95" s="2">
        <v>0</v>
      </c>
      <c r="D95" s="2">
        <v>0</v>
      </c>
      <c r="E95" s="2">
        <v>1</v>
      </c>
      <c r="F95" s="2">
        <v>1</v>
      </c>
      <c r="G95" s="2">
        <v>0</v>
      </c>
      <c r="H95" s="2">
        <v>0</v>
      </c>
      <c r="I95" s="2" t="s">
        <v>102</v>
      </c>
      <c r="K95" t="s">
        <v>117</v>
      </c>
    </row>
    <row r="96" spans="1:11">
      <c r="A96" s="4" t="s">
        <v>85</v>
      </c>
      <c r="B96" s="2">
        <v>1</v>
      </c>
      <c r="C96" s="2">
        <v>1</v>
      </c>
      <c r="D96" s="2">
        <v>1</v>
      </c>
      <c r="E96" s="2">
        <v>0</v>
      </c>
      <c r="F96" s="2">
        <v>0</v>
      </c>
      <c r="G96" s="2">
        <v>0</v>
      </c>
      <c r="H96" s="2">
        <v>0</v>
      </c>
      <c r="I96" s="2" t="s">
        <v>103</v>
      </c>
      <c r="K96" t="s">
        <v>137</v>
      </c>
    </row>
    <row r="97" spans="1:11">
      <c r="A97" s="4" t="s">
        <v>80</v>
      </c>
      <c r="B97" s="2">
        <v>0</v>
      </c>
      <c r="C97" s="2">
        <v>1</v>
      </c>
      <c r="D97" s="3">
        <v>0</v>
      </c>
      <c r="E97" s="3">
        <v>0</v>
      </c>
      <c r="F97" s="2">
        <v>1</v>
      </c>
      <c r="G97" s="2">
        <v>0</v>
      </c>
      <c r="H97" s="2">
        <v>0</v>
      </c>
      <c r="I97" s="2" t="s">
        <v>103</v>
      </c>
      <c r="K97" t="s">
        <v>136</v>
      </c>
    </row>
    <row r="98" spans="1:11">
      <c r="A98" s="4" t="s">
        <v>141</v>
      </c>
      <c r="B98" s="2">
        <v>1</v>
      </c>
      <c r="C98" s="2">
        <v>1</v>
      </c>
      <c r="D98" s="2">
        <v>0</v>
      </c>
      <c r="E98" s="2">
        <v>0</v>
      </c>
      <c r="F98" s="2">
        <v>1</v>
      </c>
      <c r="G98" s="2">
        <v>1</v>
      </c>
      <c r="H98" s="2">
        <v>0</v>
      </c>
      <c r="I98" s="2" t="s">
        <v>102</v>
      </c>
      <c r="K98" t="s">
        <v>138</v>
      </c>
    </row>
    <row r="99" spans="1:11">
      <c r="A99" s="4" t="s">
        <v>95</v>
      </c>
      <c r="B99" s="2">
        <v>0</v>
      </c>
      <c r="C99" s="2">
        <v>1</v>
      </c>
      <c r="D99" s="2">
        <v>0</v>
      </c>
      <c r="E99" s="2">
        <v>0</v>
      </c>
      <c r="F99" s="2">
        <v>0</v>
      </c>
      <c r="G99" s="2">
        <v>1</v>
      </c>
      <c r="H99" s="2">
        <v>0</v>
      </c>
      <c r="I99" s="2" t="s">
        <v>103</v>
      </c>
      <c r="K99" t="s">
        <v>139</v>
      </c>
    </row>
    <row r="100" spans="1:11">
      <c r="A100" s="4" t="s">
        <v>94</v>
      </c>
      <c r="B100" s="2">
        <v>1</v>
      </c>
      <c r="C100" s="2">
        <v>1</v>
      </c>
      <c r="D100" s="2">
        <v>0</v>
      </c>
      <c r="E100" s="2">
        <v>1</v>
      </c>
      <c r="F100" s="2">
        <v>0</v>
      </c>
      <c r="G100" s="2">
        <v>1</v>
      </c>
      <c r="H100" s="2">
        <v>0</v>
      </c>
      <c r="I100" s="2" t="s">
        <v>103</v>
      </c>
      <c r="K100" t="s">
        <v>130</v>
      </c>
    </row>
    <row r="101" spans="1:11">
      <c r="A101" s="4" t="s">
        <v>87</v>
      </c>
      <c r="B101" s="2">
        <v>0</v>
      </c>
      <c r="C101" s="2">
        <v>0</v>
      </c>
      <c r="D101" s="2">
        <v>0</v>
      </c>
      <c r="E101" s="2">
        <v>1</v>
      </c>
      <c r="F101" s="2">
        <v>1</v>
      </c>
      <c r="G101" s="2">
        <v>0</v>
      </c>
      <c r="H101" s="2">
        <v>0</v>
      </c>
      <c r="I101" s="2" t="s">
        <v>102</v>
      </c>
      <c r="K101" t="s">
        <v>117</v>
      </c>
    </row>
  </sheetData>
  <autoFilter ref="A1:I10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0EC54E9B15274685FC66D704086ED6" ma:contentTypeVersion="11" ma:contentTypeDescription="Create a new document." ma:contentTypeScope="" ma:versionID="f0a0429d54342f28a0c734b93e02f43f">
  <xsd:schema xmlns:xsd="http://www.w3.org/2001/XMLSchema" xmlns:xs="http://www.w3.org/2001/XMLSchema" xmlns:p="http://schemas.microsoft.com/office/2006/metadata/properties" xmlns:ns3="c6ef8174-9f59-4606-92ed-9a1f60bd1a10" xmlns:ns4="8236c3e1-efd9-4e74-bb4f-6c56f6bdd82b" targetNamespace="http://schemas.microsoft.com/office/2006/metadata/properties" ma:root="true" ma:fieldsID="2f02471606174b4bc01a4dd27c6cef5f" ns3:_="" ns4:_="">
    <xsd:import namespace="c6ef8174-9f59-4606-92ed-9a1f60bd1a10"/>
    <xsd:import namespace="8236c3e1-efd9-4e74-bb4f-6c56f6bdd8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ef8174-9f59-4606-92ed-9a1f60bd1a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36c3e1-efd9-4e74-bb4f-6c56f6bdd82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28E347-AEF0-4448-AFBB-3FC2601035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ef8174-9f59-4606-92ed-9a1f60bd1a10"/>
    <ds:schemaRef ds:uri="8236c3e1-efd9-4e74-bb4f-6c56f6bdd8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1B558D-C717-43E8-8BC2-C4577B5321B6}">
  <ds:schemaRefs>
    <ds:schemaRef ds:uri="http://schemas.microsoft.com/office/2006/documentManagement/types"/>
    <ds:schemaRef ds:uri="http://purl.org/dc/terms/"/>
    <ds:schemaRef ds:uri="c6ef8174-9f59-4606-92ed-9a1f60bd1a10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8236c3e1-efd9-4e74-bb4f-6c56f6bdd82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B6C0FC2-F129-4D78-873C-9B1C5BAAA5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Sheet2</vt:lpstr>
      <vt:lpstr>Years vs. Items</vt:lpstr>
      <vt:lpstr>Accident per year (2)</vt:lpstr>
      <vt:lpstr>Accident per year</vt:lpstr>
      <vt:lpstr>Sheet2 (2)</vt:lpstr>
      <vt:lpstr>Sheet1</vt:lpstr>
      <vt:lpstr>Accidents</vt:lpstr>
      <vt:lpstr>Tabla3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 Micolta Jessica Leandra</dc:creator>
  <cp:lastModifiedBy>Rodolfo</cp:lastModifiedBy>
  <dcterms:created xsi:type="dcterms:W3CDTF">2022-02-23T03:51:17Z</dcterms:created>
  <dcterms:modified xsi:type="dcterms:W3CDTF">2023-05-30T21:23:13Z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0x010100F40EC54E9B15274685FC66D704086ED6</vt:lpwstr>
  </property>
</Properties>
</file>